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<sst xmlns="http://schemas.openxmlformats.org/spreadsheetml/2006/main" count="180" uniqueCount="139">
  <si>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</si>
  <si>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</si>
  <si>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</si>
  <si>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</si>
  <si>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</si>
  <si>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</si>
  <si>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</si>
  <si>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</si>
  <si>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</si>
  <si>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</si>
  <si>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</si>
  <si>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</si>
  <si>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</si>
  <si>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</si>
  <si>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</si>
  <si>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</si>
  <si>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</si>
  <si>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</si>
  <si>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</si>
  <si>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</si>
  <si>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</si>
  <si>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</si>
  <si>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</si>
  <si>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</si>
  <si>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</si>
  <si>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</si>
  <si>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</si>
  <si>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</si>
  <si>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</si>
  <si>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</si>
  <si>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</si>
  <si>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</si>
  <si>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</si>
  <si>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</si>
  <si>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</si>
  <si>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</si>
  <si>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</si>
  <si>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</si>
  <si>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</si>
  <si>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</si>
  <si>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</si>
  <si>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</si>
  <si>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</si>
  <si>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</si>
  <si>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</si>
  <si>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</si>
  <si>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</si>
  <si>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</si>
  <si>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</si>
  <si>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</si>
  <si>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</si>
  <si>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</si>
  <si>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</si>
  <si>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</si>
  <si>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</si>
  <si>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</si>
  <si>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</si>
  <si>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</si>
  <si>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</si>
  <si>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</si>
  <si>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</si>
  <si>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</si>
  <si>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</si>
  <si>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</si>
  <si>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</si>
  <si>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</si>
  <si>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</si>
  <si>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</si>
  <si>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</si>
  <si>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</si>
  <si>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</si>
  <si>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</si>
  <si>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</si>
  <si>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</si>
  <si>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</si>
  <si>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</si>
  <si>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</si>
  <si>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</si>
  <si>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</si>
  <si>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</si>
  <si>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</si>
  <si>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</si>
  <si>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</si>
  <si>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</si>
  <si>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</si>
  <si>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</si>
  <si>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</si>
  <si>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</si>
  <si>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</si>
  <si>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</si>
  <si>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</si>
  <si>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</si>
  <si>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</si>
  <si>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</si>
  <si>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</si>
  <si>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</si>
  <si>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</si>
  <si>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</si>
  <si>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</si>
  <si>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</si>
  <si>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</si>
  <si>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</si>
  <si>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Feb</t>
  </si>
  <si>
    <t>W</t>
  </si>
  <si>
    <t>SW</t>
  </si>
  <si>
    <t>NW</t>
  </si>
  <si>
    <t>Cloudy and mild with rain late in the night.</t>
  </si>
  <si>
    <t>A wet start, soon clearing and becoming very mild. Staying rather cloudy, however.</t>
  </si>
  <si>
    <t>Cloudy with light rain, but exceptionally mild - feeling almost 'muggy'.</t>
  </si>
  <si>
    <t>Another exceptionally mild day; cloudy again with rain overnight.</t>
  </si>
  <si>
    <t>More cloudy weather, with some light rain. Rain moving in again by late-evening.</t>
  </si>
  <si>
    <t>A rather wet start, but feeling cooler. Becoming brighter later.</t>
  </si>
  <si>
    <t>Bright and breezy, gusty winds. Rain by evening, turning to snow before clearing.</t>
  </si>
  <si>
    <t>A windy, gusty, cold day with good amounts of sunshine and only patchy cloud.</t>
  </si>
  <si>
    <t>N</t>
  </si>
  <si>
    <t>tr</t>
  </si>
  <si>
    <t>Sharp frost, then sunny. Much lighter winds. Cloudier later on.</t>
  </si>
  <si>
    <t>Cloudy and quite dull, but a lot milder.</t>
  </si>
  <si>
    <t>Very mild with persistent cloud throughout the day.</t>
  </si>
  <si>
    <t>Mild again, with persisten cloud. Some drizzle at times.</t>
  </si>
  <si>
    <t>Remaining dull and cloudy, but still mild. Light drizzly rain by evening.</t>
  </si>
  <si>
    <t>Dull again with more spells of drizzle. Feeling cooler, with temps nearer average.</t>
  </si>
  <si>
    <t>NE</t>
  </si>
  <si>
    <t>E</t>
  </si>
  <si>
    <t>Bright spells, with some cloud too. Feeling mild again.</t>
  </si>
  <si>
    <t>An early ground frost, but a mostly cloudy day. A few spots of rain.</t>
  </si>
  <si>
    <t>Remaining cloudy,but dry, and a little colder. Breezy at times.</t>
  </si>
  <si>
    <t>A widespread slight frost to start the day, then bright, breezy and chilly.</t>
  </si>
  <si>
    <t>Ground frost at first, then another bright, chill day. Staying breezy.</t>
  </si>
  <si>
    <t>Widespread ground frost, with more sunshine during the day. Brisk winds throughout.</t>
  </si>
  <si>
    <t>Frost again to start the day, then mostly bright and cold. More cloud by evening. Windy.</t>
  </si>
  <si>
    <t>Windy and rather cold, with mostly sunny skiles</t>
  </si>
  <si>
    <t>Sharp frost, followed by sunshine , but with lighter winds than yesterday. Light rain overnight</t>
  </si>
  <si>
    <t>Rain clearing to give cloudy skies. Brighter by later afternoon.</t>
  </si>
  <si>
    <t>Hard frost, then sunny and cold.</t>
  </si>
  <si>
    <t>More hard frost, then staying sunny with temperatures struggling. Snow showers overnight</t>
  </si>
  <si>
    <t>A light covering of snow (1cm) f.ollowed by a mostly sunny day. Staying cold</t>
  </si>
  <si>
    <t>A frosty start to the day, but mosty sunny and bright. An odd light wintry shower.</t>
  </si>
  <si>
    <t>A sharp frost to begin the day, but again mostly sunny. Feeling chilly.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</si>
</sst>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10.8</c:v>
                </c:pt>
                <c:pt idx="1">
                  <c:v>14</c:v>
                </c:pt>
                <c:pt idx="2">
                  <c:v>15.3</c:v>
                </c:pt>
                <c:pt idx="3">
                  <c:v>15.4</c:v>
                </c:pt>
                <c:pt idx="4">
                  <c:v>12.8</c:v>
                </c:pt>
                <c:pt idx="5">
                  <c:v>8.9</c:v>
                </c:pt>
                <c:pt idx="6">
                  <c:v>8.1</c:v>
                </c:pt>
                <c:pt idx="7">
                  <c:v>6.9</c:v>
                </c:pt>
                <c:pt idx="8">
                  <c:v>4.4</c:v>
                </c:pt>
                <c:pt idx="9">
                  <c:v>9.9</c:v>
                </c:pt>
                <c:pt idx="10">
                  <c:v>12</c:v>
                </c:pt>
                <c:pt idx="11">
                  <c:v>10.1</c:v>
                </c:pt>
                <c:pt idx="12">
                  <c:v>10.2</c:v>
                </c:pt>
                <c:pt idx="13">
                  <c:v>7</c:v>
                </c:pt>
                <c:pt idx="14">
                  <c:v>9.1</c:v>
                </c:pt>
                <c:pt idx="15">
                  <c:v>9.2</c:v>
                </c:pt>
                <c:pt idx="16">
                  <c:v>7.4</c:v>
                </c:pt>
                <c:pt idx="17">
                  <c:v>7.7</c:v>
                </c:pt>
                <c:pt idx="18">
                  <c:v>7</c:v>
                </c:pt>
                <c:pt idx="19">
                  <c:v>6</c:v>
                </c:pt>
                <c:pt idx="20">
                  <c:v>4.8</c:v>
                </c:pt>
                <c:pt idx="21">
                  <c:v>4.7</c:v>
                </c:pt>
                <c:pt idx="22">
                  <c:v>5.9</c:v>
                </c:pt>
                <c:pt idx="23">
                  <c:v>6.7</c:v>
                </c:pt>
                <c:pt idx="24">
                  <c:v>4</c:v>
                </c:pt>
                <c:pt idx="25">
                  <c:v>3.6</c:v>
                </c:pt>
                <c:pt idx="26">
                  <c:v>3.5</c:v>
                </c:pt>
                <c:pt idx="27">
                  <c:v>5.4</c:v>
                </c:pt>
                <c:pt idx="28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6.5</c:v>
                </c:pt>
                <c:pt idx="1">
                  <c:v>8.5</c:v>
                </c:pt>
                <c:pt idx="2">
                  <c:v>9.5</c:v>
                </c:pt>
                <c:pt idx="3">
                  <c:v>12.2</c:v>
                </c:pt>
                <c:pt idx="4">
                  <c:v>11.5</c:v>
                </c:pt>
                <c:pt idx="5">
                  <c:v>7.6</c:v>
                </c:pt>
                <c:pt idx="6">
                  <c:v>4.6</c:v>
                </c:pt>
                <c:pt idx="7">
                  <c:v>2.5</c:v>
                </c:pt>
                <c:pt idx="8">
                  <c:v>-3.4</c:v>
                </c:pt>
                <c:pt idx="9">
                  <c:v>-3.4</c:v>
                </c:pt>
                <c:pt idx="10">
                  <c:v>4.1</c:v>
                </c:pt>
                <c:pt idx="11">
                  <c:v>7.9</c:v>
                </c:pt>
                <c:pt idx="12">
                  <c:v>7.9</c:v>
                </c:pt>
                <c:pt idx="13">
                  <c:v>1.1</c:v>
                </c:pt>
                <c:pt idx="14">
                  <c:v>4.3</c:v>
                </c:pt>
                <c:pt idx="15">
                  <c:v>1.3</c:v>
                </c:pt>
                <c:pt idx="16">
                  <c:v>2.5</c:v>
                </c:pt>
                <c:pt idx="17">
                  <c:v>-1.7</c:v>
                </c:pt>
                <c:pt idx="18">
                  <c:v>1.6</c:v>
                </c:pt>
                <c:pt idx="19">
                  <c:v>0</c:v>
                </c:pt>
                <c:pt idx="20">
                  <c:v>-1.9</c:v>
                </c:pt>
                <c:pt idx="21">
                  <c:v>0.2</c:v>
                </c:pt>
                <c:pt idx="22">
                  <c:v>-2.8</c:v>
                </c:pt>
                <c:pt idx="23">
                  <c:v>-2.4</c:v>
                </c:pt>
                <c:pt idx="24">
                  <c:v>-3.9</c:v>
                </c:pt>
                <c:pt idx="25">
                  <c:v>-4.9</c:v>
                </c:pt>
                <c:pt idx="26">
                  <c:v>-2.8</c:v>
                </c:pt>
                <c:pt idx="27">
                  <c:v>-2.1</c:v>
                </c:pt>
                <c:pt idx="28">
                  <c:v>-3.9</c:v>
                </c:pt>
              </c:numCache>
            </c:numRef>
          </c:val>
          <c:smooth val="0"/>
        </c:ser>
        <c:marker val="1"/>
        <c:axId val="19714307"/>
        <c:axId val="43211036"/>
      </c:lineChart>
      <c:catAx>
        <c:axId val="19714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1036"/>
        <c:crosses val="autoZero"/>
        <c:auto val="1"/>
        <c:lblOffset val="100"/>
        <c:noMultiLvlLbl val="0"/>
      </c:catAx>
      <c:valAx>
        <c:axId val="432110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97143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2.2</c:v>
                </c:pt>
                <c:pt idx="1">
                  <c:v>0.1</c:v>
                </c:pt>
                <c:pt idx="2">
                  <c:v>2.8</c:v>
                </c:pt>
                <c:pt idx="3">
                  <c:v>2.9</c:v>
                </c:pt>
                <c:pt idx="4">
                  <c:v>2.9</c:v>
                </c:pt>
                <c:pt idx="5">
                  <c:v>3.9</c:v>
                </c:pt>
                <c:pt idx="6">
                  <c:v>2.9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1.1</c:v>
                </c:pt>
                <c:pt idx="13">
                  <c:v>1.7</c:v>
                </c:pt>
                <c:pt idx="14">
                  <c:v>0</c:v>
                </c:pt>
                <c:pt idx="15">
                  <c:v>1.2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0.5</c:v>
                </c:pt>
                <c:pt idx="24">
                  <c:v>0</c:v>
                </c:pt>
                <c:pt idx="25">
                  <c:v>0.6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32998"/>
        <c:crosses val="autoZero"/>
        <c:auto val="1"/>
        <c:lblOffset val="100"/>
        <c:noMultiLvlLbl val="0"/>
      </c:catAx>
      <c:valAx>
        <c:axId val="10432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33550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26788119"/>
        <c:axId val="39766480"/>
      </c:barChart>
      <c:catAx>
        <c:axId val="26788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66480"/>
        <c:crosses val="autoZero"/>
        <c:auto val="1"/>
        <c:lblOffset val="100"/>
        <c:noMultiLvlLbl val="0"/>
      </c:catAx>
      <c:valAx>
        <c:axId val="39766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6788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4.1</c:v>
                </c:pt>
                <c:pt idx="1">
                  <c:v>6.1</c:v>
                </c:pt>
                <c:pt idx="2">
                  <c:v>8.8</c:v>
                </c:pt>
                <c:pt idx="3">
                  <c:v>11.2</c:v>
                </c:pt>
                <c:pt idx="4">
                  <c:v>8.7</c:v>
                </c:pt>
                <c:pt idx="5">
                  <c:v>6</c:v>
                </c:pt>
                <c:pt idx="6">
                  <c:v>1.5</c:v>
                </c:pt>
                <c:pt idx="7">
                  <c:v>0.3</c:v>
                </c:pt>
                <c:pt idx="8">
                  <c:v>-8</c:v>
                </c:pt>
                <c:pt idx="9">
                  <c:v>-7</c:v>
                </c:pt>
                <c:pt idx="10">
                  <c:v>2.6</c:v>
                </c:pt>
                <c:pt idx="11">
                  <c:v>6.6</c:v>
                </c:pt>
                <c:pt idx="12">
                  <c:v>6.7</c:v>
                </c:pt>
                <c:pt idx="13">
                  <c:v>-3.2</c:v>
                </c:pt>
                <c:pt idx="14">
                  <c:v>1.9</c:v>
                </c:pt>
                <c:pt idx="15">
                  <c:v>-2.5</c:v>
                </c:pt>
                <c:pt idx="16">
                  <c:v>-2.1</c:v>
                </c:pt>
                <c:pt idx="17">
                  <c:v>-4.7</c:v>
                </c:pt>
                <c:pt idx="18">
                  <c:v>-1</c:v>
                </c:pt>
                <c:pt idx="19">
                  <c:v>-3.8</c:v>
                </c:pt>
                <c:pt idx="20">
                  <c:v>-6.8</c:v>
                </c:pt>
                <c:pt idx="21">
                  <c:v>-2.2</c:v>
                </c:pt>
                <c:pt idx="22">
                  <c:v>-6.3</c:v>
                </c:pt>
                <c:pt idx="23">
                  <c:v>-5.1</c:v>
                </c:pt>
                <c:pt idx="24">
                  <c:v>-9.3</c:v>
                </c:pt>
                <c:pt idx="25">
                  <c:v>-10.7</c:v>
                </c:pt>
                <c:pt idx="26">
                  <c:v>-5.9</c:v>
                </c:pt>
                <c:pt idx="27">
                  <c:v>-5.7</c:v>
                </c:pt>
                <c:pt idx="28">
                  <c:v>-9.1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2354001"/>
        <c:axId val="66968282"/>
      </c:lineChart>
      <c:catAx>
        <c:axId val="22354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968282"/>
        <c:crosses val="autoZero"/>
        <c:auto val="1"/>
        <c:lblOffset val="100"/>
        <c:noMultiLvlLbl val="0"/>
      </c:catAx>
      <c:valAx>
        <c:axId val="6696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23540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6.1</c:v>
                </c:pt>
                <c:pt idx="1">
                  <c:v>8</c:v>
                </c:pt>
                <c:pt idx="2">
                  <c:v>11.1</c:v>
                </c:pt>
                <c:pt idx="3">
                  <c:v>11.1</c:v>
                </c:pt>
                <c:pt idx="4">
                  <c:v>9.5</c:v>
                </c:pt>
                <c:pt idx="5">
                  <c:v>7.8</c:v>
                </c:pt>
                <c:pt idx="6">
                  <c:v>4.9</c:v>
                </c:pt>
                <c:pt idx="7">
                  <c:v>5.3</c:v>
                </c:pt>
                <c:pt idx="8">
                  <c:v>0.4</c:v>
                </c:pt>
                <c:pt idx="9">
                  <c:v>3.5</c:v>
                </c:pt>
                <c:pt idx="10">
                  <c:v>6.1</c:v>
                </c:pt>
                <c:pt idx="11">
                  <c:v>7.4</c:v>
                </c:pt>
                <c:pt idx="12">
                  <c:v>7.7</c:v>
                </c:pt>
                <c:pt idx="13">
                  <c:v>5.6</c:v>
                </c:pt>
                <c:pt idx="14">
                  <c:v>7.2</c:v>
                </c:pt>
                <c:pt idx="15">
                  <c:v>6</c:v>
                </c:pt>
                <c:pt idx="16">
                  <c:v>8.1</c:v>
                </c:pt>
                <c:pt idx="17">
                  <c:v>2.8</c:v>
                </c:pt>
                <c:pt idx="18">
                  <c:v>2.5</c:v>
                </c:pt>
                <c:pt idx="19">
                  <c:v>1.8</c:v>
                </c:pt>
                <c:pt idx="20">
                  <c:v>1.2</c:v>
                </c:pt>
                <c:pt idx="21">
                  <c:v>3.8</c:v>
                </c:pt>
                <c:pt idx="22">
                  <c:v>0.2</c:v>
                </c:pt>
                <c:pt idx="23">
                  <c:v>1.6</c:v>
                </c:pt>
                <c:pt idx="24">
                  <c:v>0.2</c:v>
                </c:pt>
                <c:pt idx="25">
                  <c:v>0.3</c:v>
                </c:pt>
                <c:pt idx="26">
                  <c:v>0.1</c:v>
                </c:pt>
                <c:pt idx="27">
                  <c:v>0.2</c:v>
                </c:pt>
                <c:pt idx="28">
                  <c:v>-0.1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6</c:v>
                </c:pt>
                <c:pt idx="1">
                  <c:v>7.2</c:v>
                </c:pt>
                <c:pt idx="2">
                  <c:v>10</c:v>
                </c:pt>
                <c:pt idx="3">
                  <c:v>10.2</c:v>
                </c:pt>
                <c:pt idx="4">
                  <c:v>9.3</c:v>
                </c:pt>
                <c:pt idx="5">
                  <c:v>7.9</c:v>
                </c:pt>
                <c:pt idx="6">
                  <c:v>5.3</c:v>
                </c:pt>
                <c:pt idx="7">
                  <c:v>5.2</c:v>
                </c:pt>
                <c:pt idx="8">
                  <c:v>1.1</c:v>
                </c:pt>
                <c:pt idx="9">
                  <c:v>3.7</c:v>
                </c:pt>
                <c:pt idx="10">
                  <c:v>6.1</c:v>
                </c:pt>
                <c:pt idx="11">
                  <c:v>7.2</c:v>
                </c:pt>
                <c:pt idx="12">
                  <c:v>6.4</c:v>
                </c:pt>
                <c:pt idx="13">
                  <c:v>5.8</c:v>
                </c:pt>
                <c:pt idx="14">
                  <c:v>6.8</c:v>
                </c:pt>
                <c:pt idx="15">
                  <c:v>5.9</c:v>
                </c:pt>
                <c:pt idx="16">
                  <c:v>7.7</c:v>
                </c:pt>
                <c:pt idx="17">
                  <c:v>3.5</c:v>
                </c:pt>
                <c:pt idx="18">
                  <c:v>3.2</c:v>
                </c:pt>
                <c:pt idx="19">
                  <c:v>2.3</c:v>
                </c:pt>
                <c:pt idx="20">
                  <c:v>1.5</c:v>
                </c:pt>
                <c:pt idx="21">
                  <c:v>3.8</c:v>
                </c:pt>
                <c:pt idx="22">
                  <c:v>0.7</c:v>
                </c:pt>
                <c:pt idx="23">
                  <c:v>1.4</c:v>
                </c:pt>
                <c:pt idx="24">
                  <c:v>0.9</c:v>
                </c:pt>
                <c:pt idx="25">
                  <c:v>-0.2</c:v>
                </c:pt>
                <c:pt idx="26">
                  <c:v>0.4</c:v>
                </c:pt>
                <c:pt idx="27">
                  <c:v>0.7</c:v>
                </c:pt>
                <c:pt idx="28">
                  <c:v>0.1</c:v>
                </c:pt>
              </c:numCache>
            </c:numRef>
          </c:val>
          <c:smooth val="0"/>
        </c:ser>
        <c:marker val="1"/>
        <c:axId val="65843627"/>
        <c:axId val="55721732"/>
      </c:lineChart>
      <c:catAx>
        <c:axId val="6584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21732"/>
        <c:crosses val="autoZero"/>
        <c:auto val="1"/>
        <c:lblOffset val="100"/>
        <c:noMultiLvlLbl val="0"/>
      </c:catAx>
      <c:valAx>
        <c:axId val="55721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5843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5.9</c:v>
                </c:pt>
                <c:pt idx="1">
                  <c:v>6.7</c:v>
                </c:pt>
                <c:pt idx="2">
                  <c:v>9</c:v>
                </c:pt>
                <c:pt idx="3">
                  <c:v>9.3</c:v>
                </c:pt>
                <c:pt idx="4">
                  <c:v>9.1</c:v>
                </c:pt>
                <c:pt idx="5">
                  <c:v>8.2</c:v>
                </c:pt>
                <c:pt idx="6">
                  <c:v>6.2</c:v>
                </c:pt>
                <c:pt idx="7">
                  <c:v>5.7</c:v>
                </c:pt>
                <c:pt idx="8">
                  <c:v>2.8</c:v>
                </c:pt>
                <c:pt idx="9">
                  <c:v>4.1</c:v>
                </c:pt>
                <c:pt idx="10">
                  <c:v>5.9</c:v>
                </c:pt>
                <c:pt idx="11">
                  <c:v>7.1</c:v>
                </c:pt>
                <c:pt idx="12">
                  <c:v>7.2</c:v>
                </c:pt>
                <c:pt idx="13">
                  <c:v>6.1</c:v>
                </c:pt>
                <c:pt idx="14">
                  <c:v>6.6</c:v>
                </c:pt>
                <c:pt idx="15">
                  <c:v>5.9</c:v>
                </c:pt>
                <c:pt idx="16">
                  <c:v>6.7</c:v>
                </c:pt>
                <c:pt idx="17">
                  <c:v>4.2</c:v>
                </c:pt>
                <c:pt idx="18">
                  <c:v>4</c:v>
                </c:pt>
                <c:pt idx="19">
                  <c:v>3.3</c:v>
                </c:pt>
                <c:pt idx="20">
                  <c:v>2.7</c:v>
                </c:pt>
                <c:pt idx="21">
                  <c:v>3.9</c:v>
                </c:pt>
                <c:pt idx="22">
                  <c:v>2.2</c:v>
                </c:pt>
                <c:pt idx="23">
                  <c:v>2.3</c:v>
                </c:pt>
                <c:pt idx="24">
                  <c:v>2.2</c:v>
                </c:pt>
                <c:pt idx="25">
                  <c:v>1.3</c:v>
                </c:pt>
                <c:pt idx="26">
                  <c:v>1.7</c:v>
                </c:pt>
                <c:pt idx="27">
                  <c:v>1.7</c:v>
                </c:pt>
                <c:pt idx="28">
                  <c:v>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31733541"/>
        <c:axId val="17166414"/>
      </c:lineChart>
      <c:catAx>
        <c:axId val="31733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66414"/>
        <c:crosses val="autoZero"/>
        <c:auto val="1"/>
        <c:lblOffset val="100"/>
        <c:noMultiLvlLbl val="0"/>
      </c:catAx>
      <c:valAx>
        <c:axId val="1716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733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1009.3421729090711</c:v>
                </c:pt>
                <c:pt idx="1">
                  <c:v>1010.3156784110586</c:v>
                </c:pt>
                <c:pt idx="2">
                  <c:v>1012.692726705668</c:v>
                </c:pt>
                <c:pt idx="3">
                  <c:v>1016.278794059697</c:v>
                </c:pt>
                <c:pt idx="4">
                  <c:v>1017.8159406909201</c:v>
                </c:pt>
                <c:pt idx="5">
                  <c:v>1013.9334806380899</c:v>
                </c:pt>
                <c:pt idx="6">
                  <c:v>1013.986144652578</c:v>
                </c:pt>
                <c:pt idx="7">
                  <c:v>1019.0421934190829</c:v>
                </c:pt>
                <c:pt idx="8">
                  <c:v>1034.0401917014763</c:v>
                </c:pt>
                <c:pt idx="9">
                  <c:v>1029.71766818547</c:v>
                </c:pt>
                <c:pt idx="10">
                  <c:v>1028.5539501383305</c:v>
                </c:pt>
                <c:pt idx="11">
                  <c:v>1031.5888398380957</c:v>
                </c:pt>
                <c:pt idx="12">
                  <c:v>1031.5926302353685</c:v>
                </c:pt>
                <c:pt idx="13">
                  <c:v>1027.6888745891113</c:v>
                </c:pt>
                <c:pt idx="14">
                  <c:v>1027.095248800615</c:v>
                </c:pt>
                <c:pt idx="15">
                  <c:v>1029.2240845096283</c:v>
                </c:pt>
                <c:pt idx="16">
                  <c:v>1029.6022422725923</c:v>
                </c:pt>
                <c:pt idx="17">
                  <c:v>1032.3343936291606</c:v>
                </c:pt>
                <c:pt idx="18">
                  <c:v>1030.771183235198</c:v>
                </c:pt>
                <c:pt idx="19">
                  <c:v>1025.7340271824041</c:v>
                </c:pt>
                <c:pt idx="20">
                  <c:v>1019.2595104472405</c:v>
                </c:pt>
                <c:pt idx="21">
                  <c:v>1020.6307234522013</c:v>
                </c:pt>
                <c:pt idx="22">
                  <c:v>1024.910562961528</c:v>
                </c:pt>
                <c:pt idx="23">
                  <c:v>1017.6649899475634</c:v>
                </c:pt>
                <c:pt idx="24">
                  <c:v>1014.867516876723</c:v>
                </c:pt>
                <c:pt idx="25">
                  <c:v>1008.8268324735635</c:v>
                </c:pt>
                <c:pt idx="26">
                  <c:v>1004.6204503480662</c:v>
                </c:pt>
                <c:pt idx="27">
                  <c:v>1009.638575907298</c:v>
                </c:pt>
                <c:pt idx="28">
                  <c:v>1021.8823232587614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02264"/>
        <c:crosses val="autoZero"/>
        <c:auto val="1"/>
        <c:lblOffset val="100"/>
        <c:noMultiLvlLbl val="0"/>
      </c:catAx>
      <c:valAx>
        <c:axId val="48302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02799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5.635019890836833</c:v>
                </c:pt>
                <c:pt idx="1">
                  <c:v>9.096216500890597</c:v>
                </c:pt>
                <c:pt idx="2">
                  <c:v>11.936214183383887</c:v>
                </c:pt>
                <c:pt idx="3">
                  <c:v>11.82623084517337</c:v>
                </c:pt>
                <c:pt idx="4">
                  <c:v>8.58509390933412</c:v>
                </c:pt>
                <c:pt idx="5">
                  <c:v>5.973970090264136</c:v>
                </c:pt>
                <c:pt idx="6">
                  <c:v>3.008878870006113</c:v>
                </c:pt>
                <c:pt idx="7">
                  <c:v>1.2635963298520414</c:v>
                </c:pt>
                <c:pt idx="8">
                  <c:v>-3.198462283868065</c:v>
                </c:pt>
                <c:pt idx="9">
                  <c:v>1.2736896935776292</c:v>
                </c:pt>
                <c:pt idx="10">
                  <c:v>6.809083507856489</c:v>
                </c:pt>
                <c:pt idx="11">
                  <c:v>7.362286220674809</c:v>
                </c:pt>
                <c:pt idx="12">
                  <c:v>7.042609935695885</c:v>
                </c:pt>
                <c:pt idx="13">
                  <c:v>4.061416648705455</c:v>
                </c:pt>
                <c:pt idx="14">
                  <c:v>5.241525692316124</c:v>
                </c:pt>
                <c:pt idx="15">
                  <c:v>2.5530926510576584</c:v>
                </c:pt>
                <c:pt idx="16">
                  <c:v>5.063150818931607</c:v>
                </c:pt>
                <c:pt idx="17">
                  <c:v>1.271741155218525</c:v>
                </c:pt>
                <c:pt idx="18">
                  <c:v>0.3308773572075067</c:v>
                </c:pt>
                <c:pt idx="19">
                  <c:v>-0.710276804059466</c:v>
                </c:pt>
                <c:pt idx="20">
                  <c:v>-1.7190317842306213</c:v>
                </c:pt>
                <c:pt idx="21">
                  <c:v>-1.0240418125757718</c:v>
                </c:pt>
                <c:pt idx="22">
                  <c:v>-4.554547552111078</c:v>
                </c:pt>
                <c:pt idx="23">
                  <c:v>0.5938874910190645</c:v>
                </c:pt>
                <c:pt idx="24">
                  <c:v>-4.973501615571843</c:v>
                </c:pt>
                <c:pt idx="25">
                  <c:v>-4.942226803522181</c:v>
                </c:pt>
                <c:pt idx="26">
                  <c:v>-1.8600390275509258</c:v>
                </c:pt>
                <c:pt idx="27">
                  <c:v>-2.0483945853020264</c:v>
                </c:pt>
                <c:pt idx="28">
                  <c:v>-3.0833831350702443</c:v>
                </c:pt>
              </c:numCache>
            </c:numRef>
          </c:val>
          <c:smooth val="0"/>
        </c:ser>
        <c:marker val="1"/>
        <c:axId val="32067193"/>
        <c:axId val="20169282"/>
      </c:lineChart>
      <c:catAx>
        <c:axId val="3206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69282"/>
        <c:crosses val="autoZero"/>
        <c:auto val="1"/>
        <c:lblOffset val="100"/>
        <c:noMultiLvlLbl val="0"/>
      </c:catAx>
      <c:valAx>
        <c:axId val="20169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067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</cdr:y>
    </cdr:from>
    <cdr:to>
      <cdr:x>0.936</cdr:x>
      <cdr:y>0.066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50f385d-c118-4ba4-88c1-27330820f427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e6750ba-7d3c-4b71-bc01-943ba637020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0.03525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47650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8c898b3-3bb5-49e6-80ca-3bd9b118639a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2eeac6-43f6-4c8d-a050-bafd0efb0f8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0.02575</cdr:y>
    </cdr:from>
    <cdr:to>
      <cdr:x>0.8865</cdr:x>
      <cdr:y>0.05925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80975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6af900a-3e38-4c5d-88e5-eed60131497f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0.02375</cdr:y>
    </cdr:from>
    <cdr:to>
      <cdr:x>0.93375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0000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1f9f63d-0d8b-48f3-8ccc-bdb273dd3fa6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0.02575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809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48ce4b4-71f3-4cd3-8e7c-8c4cb2de3e2a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f2780c3-64a9-48a9-8de4-c3653b9f7f67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0.07075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b576ecb-a326-4825-9119-a1184285c630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B1">
      <pane ySplit="2340" topLeftCell="BM16" activePane="bottomLeft" state="split"/>
      <selection pane="topLeft" activeCell="R4" sqref="R4"/>
      <selection pane="bottomLeft" activeCell="W39" sqref="W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102</v>
      </c>
      <c r="R4" s="60">
        <v>2004</v>
      </c>
      <c r="S4" s="7"/>
      <c r="T4" s="7"/>
      <c r="U4" s="60"/>
      <c r="V4" s="18"/>
      <c r="W4" s="102"/>
      <c r="X4" s="99"/>
      <c r="Y4" s="147" t="s">
        <v>96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89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4" t="s">
        <v>65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5" t="s">
        <v>67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56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29" t="s">
        <v>90</v>
      </c>
      <c r="Q8" s="10" t="s">
        <v>97</v>
      </c>
      <c r="R8" s="10" t="s">
        <v>12</v>
      </c>
      <c r="S8" s="33" t="s">
        <v>20</v>
      </c>
      <c r="T8" s="33" t="s">
        <v>99</v>
      </c>
      <c r="U8" s="33" t="s">
        <v>21</v>
      </c>
      <c r="V8" s="33" t="s">
        <v>68</v>
      </c>
      <c r="W8" s="106" t="s">
        <v>68</v>
      </c>
      <c r="X8" s="146"/>
      <c r="Y8" s="149"/>
      <c r="Z8" s="132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63">
        <v>1</v>
      </c>
      <c r="B9" s="64">
        <v>8.5</v>
      </c>
      <c r="C9" s="65">
        <v>7.2</v>
      </c>
      <c r="D9" s="65">
        <v>10.8</v>
      </c>
      <c r="E9" s="65">
        <v>6.5</v>
      </c>
      <c r="F9" s="66">
        <f aca="true" t="shared" si="0" ref="F9:F37">AVERAGE(D9:E9)</f>
        <v>8.65</v>
      </c>
      <c r="G9" s="67">
        <f>100*(AI9/AG9)</f>
        <v>82.15593577915476</v>
      </c>
      <c r="H9" s="67">
        <f aca="true" t="shared" si="1" ref="H9:H37">AJ9</f>
        <v>5.635019890836833</v>
      </c>
      <c r="I9" s="68">
        <v>4.1</v>
      </c>
      <c r="J9" s="66"/>
      <c r="K9" s="68">
        <v>6.1</v>
      </c>
      <c r="L9" s="65">
        <v>6</v>
      </c>
      <c r="M9" s="65">
        <v>5.9</v>
      </c>
      <c r="N9" s="65"/>
      <c r="O9" s="66"/>
      <c r="P9" s="69" t="s">
        <v>103</v>
      </c>
      <c r="Q9" s="70">
        <v>26</v>
      </c>
      <c r="R9" s="67"/>
      <c r="S9" s="67">
        <v>2.2</v>
      </c>
      <c r="T9" s="67"/>
      <c r="U9" s="71"/>
      <c r="V9" s="64">
        <v>999</v>
      </c>
      <c r="W9" s="121">
        <f aca="true" t="shared" si="2" ref="W9:W37">V9+AT17</f>
        <v>1009.3421729090711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11.093113863278093</v>
      </c>
      <c r="AH9">
        <f aca="true" t="shared" si="5" ref="AH9:AH39">IF(V9&gt;=0,6.107*EXP(17.38*(C9/(239+C9))),6.107*EXP(22.44*(C9/(272.4+C9))))</f>
        <v>10.152351501423265</v>
      </c>
      <c r="AI9">
        <f aca="true" t="shared" si="6" ref="AI9:AI39">IF(C9&gt;=0,AH9-(0.000799*1000*(B9-C9)),AH9-(0.00072*1000*(B9-C9)))</f>
        <v>9.113651501423265</v>
      </c>
      <c r="AJ9">
        <f>239*LN(AI9/6.107)/(17.38-LN(AI9/6.107))</f>
        <v>5.635019890836833</v>
      </c>
      <c r="AL9">
        <f>COUNTIF(U9:U39,"&lt;1")</f>
        <v>0</v>
      </c>
      <c r="AM9">
        <f>COUNTIF(E9:E39,"&lt;0")</f>
        <v>11</v>
      </c>
      <c r="AN9">
        <f>COUNTIF(I9:I39,"&lt;0")</f>
        <v>17</v>
      </c>
      <c r="AO9">
        <f>COUNTIF(Q9:Q39,"&gt;=39")</f>
        <v>2</v>
      </c>
    </row>
    <row r="10" spans="1:36" ht="12.75">
      <c r="A10" s="72">
        <v>2</v>
      </c>
      <c r="B10" s="73">
        <v>9.5</v>
      </c>
      <c r="C10" s="74">
        <v>9.3</v>
      </c>
      <c r="D10" s="74">
        <v>14</v>
      </c>
      <c r="E10" s="74">
        <v>8.5</v>
      </c>
      <c r="F10" s="75">
        <f t="shared" si="0"/>
        <v>11.25</v>
      </c>
      <c r="G10" s="67">
        <f aca="true" t="shared" si="7" ref="G10:G37">100*(AI10/AG10)</f>
        <v>97.31616634417887</v>
      </c>
      <c r="H10" s="76">
        <f t="shared" si="1"/>
        <v>9.096216500890597</v>
      </c>
      <c r="I10" s="77">
        <v>6.1</v>
      </c>
      <c r="J10" s="75"/>
      <c r="K10" s="77">
        <v>8</v>
      </c>
      <c r="L10" s="74">
        <v>7.2</v>
      </c>
      <c r="M10" s="74">
        <v>6.7</v>
      </c>
      <c r="N10" s="74"/>
      <c r="O10" s="75"/>
      <c r="P10" s="78" t="s">
        <v>104</v>
      </c>
      <c r="Q10" s="79">
        <v>38</v>
      </c>
      <c r="R10" s="76"/>
      <c r="S10" s="76">
        <v>0.1</v>
      </c>
      <c r="T10" s="76"/>
      <c r="U10" s="80"/>
      <c r="V10" s="73">
        <v>1000</v>
      </c>
      <c r="W10" s="121">
        <f t="shared" si="2"/>
        <v>1010.3156784110586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11.868195956166188</v>
      </c>
      <c r="AH10">
        <f t="shared" si="5"/>
        <v>11.709473318755796</v>
      </c>
      <c r="AI10">
        <f t="shared" si="6"/>
        <v>11.549673318755797</v>
      </c>
      <c r="AJ10">
        <f aca="true" t="shared" si="12" ref="AJ10:AJ39">239*LN(AI10/6.107)/(17.38-LN(AI10/6.107))</f>
        <v>9.096216500890597</v>
      </c>
    </row>
    <row r="11" spans="1:36" ht="12.75">
      <c r="A11" s="63">
        <v>3</v>
      </c>
      <c r="B11" s="64">
        <v>13.6</v>
      </c>
      <c r="C11" s="65">
        <v>12.7</v>
      </c>
      <c r="D11" s="65">
        <v>15.3</v>
      </c>
      <c r="E11" s="65">
        <v>9.5</v>
      </c>
      <c r="F11" s="66">
        <f t="shared" si="0"/>
        <v>12.4</v>
      </c>
      <c r="G11" s="67">
        <f t="shared" si="7"/>
        <v>89.67029777599565</v>
      </c>
      <c r="H11" s="67">
        <f t="shared" si="1"/>
        <v>11.936214183383887</v>
      </c>
      <c r="I11" s="68">
        <v>8.8</v>
      </c>
      <c r="J11" s="66"/>
      <c r="K11" s="68">
        <v>11.1</v>
      </c>
      <c r="L11" s="65">
        <v>10</v>
      </c>
      <c r="M11" s="65">
        <v>9</v>
      </c>
      <c r="N11" s="65"/>
      <c r="O11" s="66"/>
      <c r="P11" s="69" t="s">
        <v>104</v>
      </c>
      <c r="Q11" s="70">
        <v>34</v>
      </c>
      <c r="R11" s="67"/>
      <c r="S11" s="67">
        <v>2.8</v>
      </c>
      <c r="T11" s="67"/>
      <c r="U11" s="71"/>
      <c r="V11" s="64">
        <v>1002.5</v>
      </c>
      <c r="W11" s="121">
        <f t="shared" si="2"/>
        <v>1012.692726705668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15.567352846527232</v>
      </c>
      <c r="AH11">
        <f t="shared" si="5"/>
        <v>14.678391653320906</v>
      </c>
      <c r="AI11">
        <f t="shared" si="6"/>
        <v>13.959291653320905</v>
      </c>
      <c r="AJ11">
        <f t="shared" si="12"/>
        <v>11.936214183383887</v>
      </c>
    </row>
    <row r="12" spans="1:36" ht="12.75">
      <c r="A12" s="72">
        <v>4</v>
      </c>
      <c r="B12" s="73">
        <v>12.2</v>
      </c>
      <c r="C12" s="74">
        <v>12</v>
      </c>
      <c r="D12" s="74">
        <v>15.4</v>
      </c>
      <c r="E12" s="74">
        <v>12.2</v>
      </c>
      <c r="F12" s="75">
        <f t="shared" si="0"/>
        <v>13.8</v>
      </c>
      <c r="G12" s="67">
        <f t="shared" si="7"/>
        <v>97.56600992025732</v>
      </c>
      <c r="H12" s="76">
        <f t="shared" si="1"/>
        <v>11.82623084517337</v>
      </c>
      <c r="I12" s="77">
        <v>11.2</v>
      </c>
      <c r="J12" s="75"/>
      <c r="K12" s="77">
        <v>11.1</v>
      </c>
      <c r="L12" s="74">
        <v>10.2</v>
      </c>
      <c r="M12" s="74">
        <v>9.3</v>
      </c>
      <c r="N12" s="74"/>
      <c r="O12" s="75"/>
      <c r="P12" s="78" t="s">
        <v>104</v>
      </c>
      <c r="Q12" s="79">
        <v>32</v>
      </c>
      <c r="R12" s="76"/>
      <c r="S12" s="76">
        <v>2.9</v>
      </c>
      <c r="T12" s="76"/>
      <c r="U12" s="80"/>
      <c r="V12" s="73">
        <v>1006</v>
      </c>
      <c r="W12" s="121">
        <f t="shared" si="2"/>
        <v>1016.278794059697</v>
      </c>
      <c r="X12" s="127">
        <v>0</v>
      </c>
      <c r="Y12" s="134">
        <v>0</v>
      </c>
      <c r="Z12" s="127">
        <v>0</v>
      </c>
      <c r="AA12">
        <f t="shared" si="8"/>
        <v>4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14.204062438763</v>
      </c>
      <c r="AH12">
        <f t="shared" si="5"/>
        <v>14.01813696808305</v>
      </c>
      <c r="AI12">
        <f t="shared" si="6"/>
        <v>13.858336968083051</v>
      </c>
      <c r="AJ12">
        <f t="shared" si="12"/>
        <v>11.82623084517337</v>
      </c>
    </row>
    <row r="13" spans="1:36" ht="12.75">
      <c r="A13" s="63">
        <v>5</v>
      </c>
      <c r="B13" s="64">
        <v>11.6</v>
      </c>
      <c r="C13" s="65">
        <v>10.1</v>
      </c>
      <c r="D13" s="65">
        <v>12.8</v>
      </c>
      <c r="E13" s="65">
        <v>11.5</v>
      </c>
      <c r="F13" s="66">
        <f t="shared" si="0"/>
        <v>12.15</v>
      </c>
      <c r="G13" s="67">
        <f t="shared" si="7"/>
        <v>81.72223829036295</v>
      </c>
      <c r="H13" s="67">
        <f t="shared" si="1"/>
        <v>8.58509390933412</v>
      </c>
      <c r="I13" s="68">
        <v>8.7</v>
      </c>
      <c r="J13" s="66"/>
      <c r="K13" s="68">
        <v>9.5</v>
      </c>
      <c r="L13" s="65">
        <v>9.3</v>
      </c>
      <c r="M13" s="65">
        <v>9.1</v>
      </c>
      <c r="N13" s="65"/>
      <c r="O13" s="66"/>
      <c r="P13" s="69" t="s">
        <v>104</v>
      </c>
      <c r="Q13" s="70">
        <v>21</v>
      </c>
      <c r="R13" s="67"/>
      <c r="S13" s="67">
        <v>2.9</v>
      </c>
      <c r="T13" s="67"/>
      <c r="U13" s="71"/>
      <c r="V13" s="64">
        <v>1007.5</v>
      </c>
      <c r="W13" s="121">
        <f t="shared" si="2"/>
        <v>1017.8159406909201</v>
      </c>
      <c r="X13" s="127">
        <v>0</v>
      </c>
      <c r="Y13" s="134">
        <v>0</v>
      </c>
      <c r="Z13" s="127">
        <v>0</v>
      </c>
      <c r="AA13">
        <f t="shared" si="8"/>
        <v>0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13.652693816685344</v>
      </c>
      <c r="AH13">
        <f t="shared" si="5"/>
        <v>12.355786973925246</v>
      </c>
      <c r="AI13">
        <f t="shared" si="6"/>
        <v>11.157286973925245</v>
      </c>
      <c r="AJ13">
        <f t="shared" si="12"/>
        <v>8.58509390933412</v>
      </c>
    </row>
    <row r="14" spans="1:36" ht="12.75">
      <c r="A14" s="72">
        <v>6</v>
      </c>
      <c r="B14" s="73">
        <v>7.3</v>
      </c>
      <c r="C14" s="74">
        <v>6.7</v>
      </c>
      <c r="D14" s="74">
        <v>8.9</v>
      </c>
      <c r="E14" s="74">
        <v>7.6</v>
      </c>
      <c r="F14" s="75">
        <f t="shared" si="0"/>
        <v>8.25</v>
      </c>
      <c r="G14" s="67">
        <f t="shared" si="7"/>
        <v>91.27542339748055</v>
      </c>
      <c r="H14" s="76">
        <f t="shared" si="1"/>
        <v>5.973970090264136</v>
      </c>
      <c r="I14" s="77">
        <v>6</v>
      </c>
      <c r="J14" s="75"/>
      <c r="K14" s="77">
        <v>7.8</v>
      </c>
      <c r="L14" s="74">
        <v>7.9</v>
      </c>
      <c r="M14" s="74">
        <v>8.2</v>
      </c>
      <c r="N14" s="74"/>
      <c r="O14" s="75"/>
      <c r="P14" s="78" t="s">
        <v>104</v>
      </c>
      <c r="Q14" s="79">
        <v>17</v>
      </c>
      <c r="R14" s="76"/>
      <c r="S14" s="76">
        <v>3.9</v>
      </c>
      <c r="T14" s="76"/>
      <c r="U14" s="80"/>
      <c r="V14" s="73">
        <v>1003.5</v>
      </c>
      <c r="W14" s="121">
        <f t="shared" si="2"/>
        <v>1013.9334806380899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6</v>
      </c>
      <c r="AE14">
        <f t="shared" si="4"/>
        <v>6</v>
      </c>
      <c r="AG14">
        <f t="shared" si="11"/>
        <v>10.22213458915475</v>
      </c>
      <c r="AH14">
        <f t="shared" si="5"/>
        <v>9.809696626511307</v>
      </c>
      <c r="AI14">
        <f t="shared" si="6"/>
        <v>9.330296626511307</v>
      </c>
      <c r="AJ14">
        <f t="shared" si="12"/>
        <v>5.973970090264136</v>
      </c>
    </row>
    <row r="15" spans="1:36" ht="12.75">
      <c r="A15" s="63">
        <v>7</v>
      </c>
      <c r="B15" s="64">
        <v>5.9</v>
      </c>
      <c r="C15" s="65">
        <v>4.7</v>
      </c>
      <c r="D15" s="65">
        <v>8.1</v>
      </c>
      <c r="E15" s="65">
        <v>4.6</v>
      </c>
      <c r="F15" s="66">
        <f t="shared" si="0"/>
        <v>6.35</v>
      </c>
      <c r="G15" s="67">
        <f t="shared" si="7"/>
        <v>81.6584080046763</v>
      </c>
      <c r="H15" s="67">
        <f t="shared" si="1"/>
        <v>3.008878870006113</v>
      </c>
      <c r="I15" s="68">
        <v>1.5</v>
      </c>
      <c r="J15" s="66"/>
      <c r="K15" s="68">
        <v>4.9</v>
      </c>
      <c r="L15" s="65">
        <v>5.3</v>
      </c>
      <c r="M15" s="65">
        <v>6.2</v>
      </c>
      <c r="N15" s="65"/>
      <c r="O15" s="66"/>
      <c r="P15" s="69" t="s">
        <v>105</v>
      </c>
      <c r="Q15" s="70">
        <v>43</v>
      </c>
      <c r="R15" s="67"/>
      <c r="S15" s="67">
        <v>2.9</v>
      </c>
      <c r="T15" s="67"/>
      <c r="U15" s="71"/>
      <c r="V15" s="64">
        <v>1003.5</v>
      </c>
      <c r="W15" s="121">
        <f t="shared" si="2"/>
        <v>1013.986144652578</v>
      </c>
      <c r="X15" s="127">
        <v>0</v>
      </c>
      <c r="Y15" s="134">
        <v>1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9.282633897234025</v>
      </c>
      <c r="AH15">
        <f t="shared" si="5"/>
        <v>8.538851061383744</v>
      </c>
      <c r="AI15">
        <f t="shared" si="6"/>
        <v>7.5800510613837435</v>
      </c>
      <c r="AJ15">
        <f t="shared" si="12"/>
        <v>3.008878870006113</v>
      </c>
    </row>
    <row r="16" spans="1:36" ht="12.75">
      <c r="A16" s="72">
        <v>8</v>
      </c>
      <c r="B16" s="73">
        <v>5.8</v>
      </c>
      <c r="C16" s="74">
        <v>4</v>
      </c>
      <c r="D16" s="74">
        <v>6.9</v>
      </c>
      <c r="E16" s="74">
        <v>2.5</v>
      </c>
      <c r="F16" s="75">
        <f t="shared" si="0"/>
        <v>4.7</v>
      </c>
      <c r="G16" s="67">
        <f t="shared" si="7"/>
        <v>72.58760539359024</v>
      </c>
      <c r="H16" s="76">
        <f t="shared" si="1"/>
        <v>1.2635963298520414</v>
      </c>
      <c r="I16" s="77">
        <v>0.3</v>
      </c>
      <c r="J16" s="75"/>
      <c r="K16" s="77">
        <v>5.3</v>
      </c>
      <c r="L16" s="74">
        <v>5.2</v>
      </c>
      <c r="M16" s="74">
        <v>5.7</v>
      </c>
      <c r="N16" s="74"/>
      <c r="O16" s="75"/>
      <c r="P16" s="78" t="s">
        <v>105</v>
      </c>
      <c r="Q16" s="79">
        <v>46</v>
      </c>
      <c r="R16" s="76"/>
      <c r="S16" s="76">
        <v>0</v>
      </c>
      <c r="T16" s="76"/>
      <c r="U16" s="80"/>
      <c r="V16" s="73">
        <v>1008.5</v>
      </c>
      <c r="W16" s="121">
        <f t="shared" si="2"/>
        <v>1019.0421934190829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9.218540243120705</v>
      </c>
      <c r="AH16">
        <f t="shared" si="5"/>
        <v>8.129717614725772</v>
      </c>
      <c r="AI16">
        <f t="shared" si="6"/>
        <v>6.691517614725772</v>
      </c>
      <c r="AJ16">
        <f t="shared" si="12"/>
        <v>1.2635963298520414</v>
      </c>
    </row>
    <row r="17" spans="1:46" ht="12.75">
      <c r="A17" s="63">
        <v>9</v>
      </c>
      <c r="B17" s="64">
        <v>-2.9</v>
      </c>
      <c r="C17" s="65">
        <v>-3</v>
      </c>
      <c r="D17" s="65">
        <v>4.4</v>
      </c>
      <c r="E17" s="65">
        <v>-3.4</v>
      </c>
      <c r="F17" s="66">
        <f t="shared" si="0"/>
        <v>0.5000000000000002</v>
      </c>
      <c r="G17" s="67">
        <f t="shared" si="7"/>
        <v>97.79774349408913</v>
      </c>
      <c r="H17" s="67">
        <f t="shared" si="1"/>
        <v>-3.198462283868065</v>
      </c>
      <c r="I17" s="68">
        <v>-8</v>
      </c>
      <c r="J17" s="66"/>
      <c r="K17" s="68">
        <v>0.4</v>
      </c>
      <c r="L17" s="65">
        <v>1.1</v>
      </c>
      <c r="M17" s="65">
        <v>2.8</v>
      </c>
      <c r="N17" s="65"/>
      <c r="O17" s="66"/>
      <c r="P17" s="69" t="s">
        <v>105</v>
      </c>
      <c r="Q17" s="70">
        <v>11</v>
      </c>
      <c r="R17" s="67"/>
      <c r="S17" s="67">
        <v>0</v>
      </c>
      <c r="T17" s="67"/>
      <c r="U17" s="71"/>
      <c r="V17" s="64">
        <v>1023</v>
      </c>
      <c r="W17" s="121">
        <f t="shared" si="2"/>
        <v>1034.0401917014763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4.933054223238464</v>
      </c>
      <c r="AH17">
        <f t="shared" si="5"/>
        <v>4.896415715667085</v>
      </c>
      <c r="AI17">
        <f t="shared" si="6"/>
        <v>4.824415715667085</v>
      </c>
      <c r="AJ17">
        <f t="shared" si="12"/>
        <v>-3.198462283868065</v>
      </c>
      <c r="AT17">
        <f aca="true" t="shared" si="13" ref="AT17:AT47">V9*(10^(85/(18429.1+(67.53*B9)+(0.003*31)))-1)</f>
        <v>10.342172909071094</v>
      </c>
    </row>
    <row r="18" spans="1:46" ht="12.75">
      <c r="A18" s="72">
        <v>10</v>
      </c>
      <c r="B18" s="73">
        <v>4.1</v>
      </c>
      <c r="C18" s="74">
        <v>3</v>
      </c>
      <c r="D18" s="74">
        <v>9.9</v>
      </c>
      <c r="E18" s="74">
        <v>-3.4</v>
      </c>
      <c r="F18" s="75">
        <f t="shared" si="0"/>
        <v>3.25</v>
      </c>
      <c r="G18" s="67">
        <f t="shared" si="7"/>
        <v>81.79198957910944</v>
      </c>
      <c r="H18" s="76">
        <f t="shared" si="1"/>
        <v>1.2736896935776292</v>
      </c>
      <c r="I18" s="77">
        <v>-7</v>
      </c>
      <c r="J18" s="75"/>
      <c r="K18" s="77">
        <v>3.5</v>
      </c>
      <c r="L18" s="74">
        <v>3.7</v>
      </c>
      <c r="M18" s="74">
        <v>4.1</v>
      </c>
      <c r="N18" s="74"/>
      <c r="O18" s="75"/>
      <c r="P18" s="78" t="s">
        <v>103</v>
      </c>
      <c r="Q18" s="79">
        <v>33</v>
      </c>
      <c r="R18" s="76"/>
      <c r="S18" s="76">
        <v>0</v>
      </c>
      <c r="T18" s="76"/>
      <c r="U18" s="80"/>
      <c r="V18" s="73">
        <v>1019</v>
      </c>
      <c r="W18" s="121">
        <f t="shared" si="2"/>
        <v>1029.71766818547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8.187084292086206</v>
      </c>
      <c r="AH18">
        <f t="shared" si="5"/>
        <v>7.575279131016056</v>
      </c>
      <c r="AI18">
        <f t="shared" si="6"/>
        <v>6.696379131016056</v>
      </c>
      <c r="AJ18">
        <f t="shared" si="12"/>
        <v>1.2736896935776292</v>
      </c>
      <c r="AT18">
        <f t="shared" si="13"/>
        <v>10.315678411058515</v>
      </c>
    </row>
    <row r="19" spans="1:46" ht="12.75">
      <c r="A19" s="63">
        <v>11</v>
      </c>
      <c r="B19" s="64">
        <v>8.1</v>
      </c>
      <c r="C19" s="65">
        <v>7.5</v>
      </c>
      <c r="D19" s="65">
        <v>12</v>
      </c>
      <c r="E19" s="65">
        <v>4.1</v>
      </c>
      <c r="F19" s="66">
        <f t="shared" si="0"/>
        <v>8.05</v>
      </c>
      <c r="G19" s="67">
        <f t="shared" si="7"/>
        <v>91.55021128885946</v>
      </c>
      <c r="H19" s="67">
        <f t="shared" si="1"/>
        <v>6.809083507856489</v>
      </c>
      <c r="I19" s="68">
        <v>2.6</v>
      </c>
      <c r="J19" s="66"/>
      <c r="K19" s="68">
        <v>6.1</v>
      </c>
      <c r="L19" s="65">
        <v>6.1</v>
      </c>
      <c r="M19" s="65">
        <v>5.9</v>
      </c>
      <c r="N19" s="65"/>
      <c r="O19" s="66"/>
      <c r="P19" s="69" t="s">
        <v>103</v>
      </c>
      <c r="Q19" s="70">
        <v>14</v>
      </c>
      <c r="R19" s="67"/>
      <c r="S19" s="67" t="s">
        <v>115</v>
      </c>
      <c r="T19" s="67"/>
      <c r="U19" s="71"/>
      <c r="V19" s="64">
        <v>1018</v>
      </c>
      <c r="W19" s="121">
        <f t="shared" si="2"/>
        <v>1028.5539501383305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10.795791854163713</v>
      </c>
      <c r="AH19">
        <f t="shared" si="5"/>
        <v>10.362970252792357</v>
      </c>
      <c r="AI19">
        <f t="shared" si="6"/>
        <v>9.883570252792357</v>
      </c>
      <c r="AJ19">
        <f t="shared" si="12"/>
        <v>6.809083507856489</v>
      </c>
      <c r="AT19">
        <f t="shared" si="13"/>
        <v>10.192726705667921</v>
      </c>
    </row>
    <row r="20" spans="1:46" ht="12.75">
      <c r="A20" s="72">
        <v>12</v>
      </c>
      <c r="B20" s="73">
        <v>8</v>
      </c>
      <c r="C20" s="74">
        <v>7.7</v>
      </c>
      <c r="D20" s="74">
        <v>10.1</v>
      </c>
      <c r="E20" s="74">
        <v>7.9</v>
      </c>
      <c r="F20" s="75">
        <f t="shared" si="0"/>
        <v>9</v>
      </c>
      <c r="G20" s="67">
        <f t="shared" si="7"/>
        <v>95.740252375023</v>
      </c>
      <c r="H20" s="76">
        <f t="shared" si="1"/>
        <v>7.362286220674809</v>
      </c>
      <c r="I20" s="77">
        <v>6.6</v>
      </c>
      <c r="J20" s="75"/>
      <c r="K20" s="77">
        <v>7.4</v>
      </c>
      <c r="L20" s="74">
        <v>7.2</v>
      </c>
      <c r="M20" s="74">
        <v>7.1</v>
      </c>
      <c r="N20" s="74"/>
      <c r="O20" s="75"/>
      <c r="P20" s="78" t="s">
        <v>104</v>
      </c>
      <c r="Q20" s="79">
        <v>6</v>
      </c>
      <c r="R20" s="76"/>
      <c r="S20" s="76">
        <v>0.2</v>
      </c>
      <c r="T20" s="76"/>
      <c r="U20" s="80"/>
      <c r="V20" s="73">
        <v>1021</v>
      </c>
      <c r="W20" s="121">
        <f t="shared" si="2"/>
        <v>1031.5888398380957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10.722567515390086</v>
      </c>
      <c r="AH20">
        <f t="shared" si="5"/>
        <v>10.5055132003167</v>
      </c>
      <c r="AI20">
        <f t="shared" si="6"/>
        <v>10.265813200316702</v>
      </c>
      <c r="AJ20">
        <f t="shared" si="12"/>
        <v>7.362286220674809</v>
      </c>
      <c r="AT20">
        <f t="shared" si="13"/>
        <v>10.278794059697038</v>
      </c>
    </row>
    <row r="21" spans="1:46" ht="12.75">
      <c r="A21" s="63">
        <v>13</v>
      </c>
      <c r="B21" s="64">
        <v>7.9</v>
      </c>
      <c r="C21" s="65">
        <v>7.5</v>
      </c>
      <c r="D21" s="65">
        <v>10.2</v>
      </c>
      <c r="E21" s="65">
        <v>7.9</v>
      </c>
      <c r="F21" s="66">
        <f t="shared" si="0"/>
        <v>9.05</v>
      </c>
      <c r="G21" s="67">
        <f t="shared" si="7"/>
        <v>94.30588421019102</v>
      </c>
      <c r="H21" s="67">
        <f t="shared" si="1"/>
        <v>7.042609935695885</v>
      </c>
      <c r="I21" s="68">
        <v>6.7</v>
      </c>
      <c r="J21" s="66"/>
      <c r="K21" s="68">
        <v>7.7</v>
      </c>
      <c r="L21" s="65">
        <v>6.4</v>
      </c>
      <c r="M21" s="65">
        <v>7.2</v>
      </c>
      <c r="N21" s="65"/>
      <c r="O21" s="66"/>
      <c r="P21" s="69" t="s">
        <v>104</v>
      </c>
      <c r="Q21" s="70">
        <v>9</v>
      </c>
      <c r="R21" s="67"/>
      <c r="S21" s="67">
        <v>1.1</v>
      </c>
      <c r="T21" s="67"/>
      <c r="U21" s="71"/>
      <c r="V21" s="64">
        <v>1021</v>
      </c>
      <c r="W21" s="121">
        <f t="shared" si="2"/>
        <v>1031.5926302353685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10.649781121194382</v>
      </c>
      <c r="AH21">
        <f t="shared" si="5"/>
        <v>10.362970252792357</v>
      </c>
      <c r="AI21">
        <f t="shared" si="6"/>
        <v>10.043370252792357</v>
      </c>
      <c r="AJ21">
        <f t="shared" si="12"/>
        <v>7.042609935695885</v>
      </c>
      <c r="AT21">
        <f t="shared" si="13"/>
        <v>10.31594069092007</v>
      </c>
    </row>
    <row r="22" spans="1:46" ht="12.75">
      <c r="A22" s="72">
        <v>14</v>
      </c>
      <c r="B22" s="73">
        <v>4.3</v>
      </c>
      <c r="C22" s="74">
        <v>4.2</v>
      </c>
      <c r="D22" s="74">
        <v>7</v>
      </c>
      <c r="E22" s="74">
        <v>1.1</v>
      </c>
      <c r="F22" s="75">
        <f t="shared" si="0"/>
        <v>4.05</v>
      </c>
      <c r="G22" s="67">
        <f t="shared" si="7"/>
        <v>98.33813500623953</v>
      </c>
      <c r="H22" s="76">
        <f t="shared" si="1"/>
        <v>4.061416648705455</v>
      </c>
      <c r="I22" s="77">
        <v>-3.2</v>
      </c>
      <c r="J22" s="75"/>
      <c r="K22" s="77">
        <v>5.6</v>
      </c>
      <c r="L22" s="74">
        <v>5.8</v>
      </c>
      <c r="M22" s="74">
        <v>6.1</v>
      </c>
      <c r="N22" s="74"/>
      <c r="O22" s="75"/>
      <c r="P22" s="78" t="s">
        <v>103</v>
      </c>
      <c r="Q22" s="79">
        <v>15</v>
      </c>
      <c r="R22" s="76"/>
      <c r="S22" s="76">
        <v>1.7</v>
      </c>
      <c r="T22" s="76"/>
      <c r="U22" s="80"/>
      <c r="V22" s="73">
        <v>1017</v>
      </c>
      <c r="W22" s="121">
        <f t="shared" si="2"/>
        <v>1027.6888745891113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8.302890934011156</v>
      </c>
      <c r="AH22">
        <f t="shared" si="5"/>
        <v>8.244808096108713</v>
      </c>
      <c r="AI22">
        <f t="shared" si="6"/>
        <v>8.164908096108713</v>
      </c>
      <c r="AJ22">
        <f t="shared" si="12"/>
        <v>4.061416648705455</v>
      </c>
      <c r="AT22">
        <f t="shared" si="13"/>
        <v>10.433480638089879</v>
      </c>
    </row>
    <row r="23" spans="1:46" ht="12.75">
      <c r="A23" s="63">
        <v>15</v>
      </c>
      <c r="B23" s="64">
        <v>6.6</v>
      </c>
      <c r="C23" s="65">
        <v>6</v>
      </c>
      <c r="D23" s="65">
        <v>9.1</v>
      </c>
      <c r="E23" s="65">
        <v>4.3</v>
      </c>
      <c r="F23" s="66">
        <f t="shared" si="0"/>
        <v>6.699999999999999</v>
      </c>
      <c r="G23" s="67">
        <f t="shared" si="7"/>
        <v>91.02190266252693</v>
      </c>
      <c r="H23" s="67">
        <f t="shared" si="1"/>
        <v>5.241525692316124</v>
      </c>
      <c r="I23" s="68">
        <v>1.9</v>
      </c>
      <c r="J23" s="66"/>
      <c r="K23" s="68">
        <v>7.2</v>
      </c>
      <c r="L23" s="65">
        <v>6.8</v>
      </c>
      <c r="M23" s="65">
        <v>6.6</v>
      </c>
      <c r="N23" s="65"/>
      <c r="O23" s="66"/>
      <c r="P23" s="69" t="s">
        <v>123</v>
      </c>
      <c r="Q23" s="70">
        <v>14</v>
      </c>
      <c r="R23" s="67"/>
      <c r="S23" s="67">
        <v>0</v>
      </c>
      <c r="T23" s="67"/>
      <c r="U23" s="71"/>
      <c r="V23" s="64">
        <v>1016.5</v>
      </c>
      <c r="W23" s="121">
        <f t="shared" si="2"/>
        <v>1027.095248800615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9.742402704808889</v>
      </c>
      <c r="AH23">
        <f t="shared" si="5"/>
        <v>9.347120306962537</v>
      </c>
      <c r="AI23">
        <f t="shared" si="6"/>
        <v>8.867720306962537</v>
      </c>
      <c r="AJ23">
        <f t="shared" si="12"/>
        <v>5.241525692316124</v>
      </c>
      <c r="AT23">
        <f t="shared" si="13"/>
        <v>10.486144652578007</v>
      </c>
    </row>
    <row r="24" spans="1:46" ht="12.75">
      <c r="A24" s="72">
        <v>16</v>
      </c>
      <c r="B24" s="73">
        <v>3.8</v>
      </c>
      <c r="C24" s="74">
        <v>3.3</v>
      </c>
      <c r="D24" s="74">
        <v>9.2</v>
      </c>
      <c r="E24" s="74">
        <v>1.3</v>
      </c>
      <c r="F24" s="75">
        <f t="shared" si="0"/>
        <v>5.25</v>
      </c>
      <c r="G24" s="67">
        <f t="shared" si="7"/>
        <v>91.54750451653506</v>
      </c>
      <c r="H24" s="76">
        <f t="shared" si="1"/>
        <v>2.5530926510576584</v>
      </c>
      <c r="I24" s="77">
        <v>-2.5</v>
      </c>
      <c r="J24" s="75"/>
      <c r="K24" s="77">
        <v>6</v>
      </c>
      <c r="L24" s="74">
        <v>5.9</v>
      </c>
      <c r="M24" s="74">
        <v>5.9</v>
      </c>
      <c r="N24" s="74"/>
      <c r="O24" s="75"/>
      <c r="P24" s="78" t="s">
        <v>114</v>
      </c>
      <c r="Q24" s="79">
        <v>16</v>
      </c>
      <c r="R24" s="76"/>
      <c r="S24" s="76">
        <v>1.2</v>
      </c>
      <c r="T24" s="76"/>
      <c r="U24" s="80"/>
      <c r="V24" s="73">
        <v>1018.5</v>
      </c>
      <c r="W24" s="121">
        <f t="shared" si="2"/>
        <v>1029.2240845096283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8.016048052675158</v>
      </c>
      <c r="AH24">
        <f t="shared" si="5"/>
        <v>7.73799195307041</v>
      </c>
      <c r="AI24">
        <f t="shared" si="6"/>
        <v>7.3384919530704105</v>
      </c>
      <c r="AJ24">
        <f t="shared" si="12"/>
        <v>2.5530926510576584</v>
      </c>
      <c r="AT24">
        <f t="shared" si="13"/>
        <v>10.54219341908292</v>
      </c>
    </row>
    <row r="25" spans="1:46" ht="12.75">
      <c r="A25" s="63">
        <v>17</v>
      </c>
      <c r="B25" s="64">
        <v>7.1</v>
      </c>
      <c r="C25" s="65">
        <v>6.2</v>
      </c>
      <c r="D25" s="65">
        <v>7.4</v>
      </c>
      <c r="E25" s="65">
        <v>2.5</v>
      </c>
      <c r="F25" s="66">
        <f t="shared" si="0"/>
        <v>4.95</v>
      </c>
      <c r="G25" s="67">
        <f t="shared" si="7"/>
        <v>86.8609490374316</v>
      </c>
      <c r="H25" s="67">
        <f t="shared" si="1"/>
        <v>5.063150818931607</v>
      </c>
      <c r="I25" s="68">
        <v>-2.1</v>
      </c>
      <c r="J25" s="66"/>
      <c r="K25" s="68">
        <v>8.1</v>
      </c>
      <c r="L25" s="65">
        <v>7.7</v>
      </c>
      <c r="M25" s="65">
        <v>6.7</v>
      </c>
      <c r="N25" s="65"/>
      <c r="O25" s="66"/>
      <c r="P25" s="69" t="s">
        <v>114</v>
      </c>
      <c r="Q25" s="70">
        <v>19</v>
      </c>
      <c r="R25" s="67"/>
      <c r="S25" s="67">
        <v>0</v>
      </c>
      <c r="T25" s="67"/>
      <c r="U25" s="71"/>
      <c r="V25" s="64">
        <v>1019</v>
      </c>
      <c r="W25" s="121">
        <f t="shared" si="2"/>
        <v>1029.6022422725923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10.082988668281233</v>
      </c>
      <c r="AH25">
        <f t="shared" si="5"/>
        <v>9.477279648605764</v>
      </c>
      <c r="AI25">
        <f t="shared" si="6"/>
        <v>8.758179648605765</v>
      </c>
      <c r="AJ25">
        <f t="shared" si="12"/>
        <v>5.063150818931607</v>
      </c>
      <c r="AT25">
        <f t="shared" si="13"/>
        <v>11.040191701476157</v>
      </c>
    </row>
    <row r="26" spans="1:46" ht="12.75">
      <c r="A26" s="72">
        <v>18</v>
      </c>
      <c r="B26" s="73">
        <v>1.8</v>
      </c>
      <c r="C26" s="74">
        <v>1.6</v>
      </c>
      <c r="D26" s="74">
        <v>7.7</v>
      </c>
      <c r="E26" s="74">
        <v>-1.7</v>
      </c>
      <c r="F26" s="75">
        <f t="shared" si="0"/>
        <v>3</v>
      </c>
      <c r="G26" s="67">
        <f t="shared" si="7"/>
        <v>96.27843329759386</v>
      </c>
      <c r="H26" s="76">
        <f t="shared" si="1"/>
        <v>1.271741155218525</v>
      </c>
      <c r="I26" s="77">
        <v>-4.7</v>
      </c>
      <c r="J26" s="75"/>
      <c r="K26" s="77">
        <v>2.8</v>
      </c>
      <c r="L26" s="74">
        <v>3.5</v>
      </c>
      <c r="M26" s="74">
        <v>4.2</v>
      </c>
      <c r="N26" s="74"/>
      <c r="O26" s="75"/>
      <c r="P26" s="78" t="s">
        <v>114</v>
      </c>
      <c r="Q26" s="79">
        <v>19</v>
      </c>
      <c r="R26" s="76"/>
      <c r="S26" s="76">
        <v>0</v>
      </c>
      <c r="T26" s="76"/>
      <c r="U26" s="80"/>
      <c r="V26" s="73">
        <v>1021.5</v>
      </c>
      <c r="W26" s="121">
        <f t="shared" si="2"/>
        <v>1032.3343936291606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6.954247317684119</v>
      </c>
      <c r="AH26">
        <f t="shared" si="5"/>
        <v>6.855240365106215</v>
      </c>
      <c r="AI26">
        <f t="shared" si="6"/>
        <v>6.695440365106215</v>
      </c>
      <c r="AJ26">
        <f t="shared" si="12"/>
        <v>1.271741155218525</v>
      </c>
      <c r="AT26">
        <f t="shared" si="13"/>
        <v>10.71766818547004</v>
      </c>
    </row>
    <row r="27" spans="1:46" ht="12.75">
      <c r="A27" s="63">
        <v>19</v>
      </c>
      <c r="B27" s="64">
        <v>3</v>
      </c>
      <c r="C27" s="65">
        <v>2</v>
      </c>
      <c r="D27" s="65">
        <v>7</v>
      </c>
      <c r="E27" s="65">
        <v>1.6</v>
      </c>
      <c r="F27" s="66">
        <f t="shared" si="0"/>
        <v>4.3</v>
      </c>
      <c r="G27" s="67">
        <f t="shared" si="7"/>
        <v>82.57803014037563</v>
      </c>
      <c r="H27" s="67">
        <f t="shared" si="1"/>
        <v>0.3308773572075067</v>
      </c>
      <c r="I27" s="68">
        <v>-1</v>
      </c>
      <c r="J27" s="66"/>
      <c r="K27" s="68">
        <v>2.5</v>
      </c>
      <c r="L27" s="65">
        <v>3.2</v>
      </c>
      <c r="M27" s="65">
        <v>4</v>
      </c>
      <c r="N27" s="65"/>
      <c r="O27" s="66"/>
      <c r="P27" s="69" t="s">
        <v>105</v>
      </c>
      <c r="Q27" s="70">
        <v>23</v>
      </c>
      <c r="R27" s="67"/>
      <c r="S27" s="67">
        <v>0</v>
      </c>
      <c r="T27" s="67"/>
      <c r="U27" s="71"/>
      <c r="V27" s="64">
        <v>1020</v>
      </c>
      <c r="W27" s="121">
        <f t="shared" si="2"/>
        <v>1030.771183235198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7.575279131016056</v>
      </c>
      <c r="AH27">
        <f t="shared" si="5"/>
        <v>7.054516284028025</v>
      </c>
      <c r="AI27">
        <f t="shared" si="6"/>
        <v>6.255516284028024</v>
      </c>
      <c r="AJ27">
        <f t="shared" si="12"/>
        <v>0.3308773572075067</v>
      </c>
      <c r="AT27">
        <f t="shared" si="13"/>
        <v>10.553950138330412</v>
      </c>
    </row>
    <row r="28" spans="1:46" ht="12.75">
      <c r="A28" s="72">
        <v>20</v>
      </c>
      <c r="B28" s="73">
        <v>2.6</v>
      </c>
      <c r="C28" s="74">
        <v>1.4</v>
      </c>
      <c r="D28" s="74">
        <v>6</v>
      </c>
      <c r="E28" s="74">
        <v>0</v>
      </c>
      <c r="F28" s="75">
        <f t="shared" si="0"/>
        <v>3</v>
      </c>
      <c r="G28" s="67">
        <f t="shared" si="7"/>
        <v>78.75397186862571</v>
      </c>
      <c r="H28" s="76">
        <f t="shared" si="1"/>
        <v>-0.710276804059466</v>
      </c>
      <c r="I28" s="77">
        <v>-3.8</v>
      </c>
      <c r="J28" s="75"/>
      <c r="K28" s="77">
        <v>1.8</v>
      </c>
      <c r="L28" s="74">
        <v>2.3</v>
      </c>
      <c r="M28" s="74">
        <v>3.3</v>
      </c>
      <c r="N28" s="74"/>
      <c r="O28" s="75"/>
      <c r="P28" s="78" t="s">
        <v>114</v>
      </c>
      <c r="Q28" s="79">
        <v>32</v>
      </c>
      <c r="R28" s="76"/>
      <c r="S28" s="76">
        <v>0</v>
      </c>
      <c r="T28" s="76"/>
      <c r="U28" s="80"/>
      <c r="V28" s="73">
        <v>1015</v>
      </c>
      <c r="W28" s="121">
        <f t="shared" si="2"/>
        <v>1025.7340271824041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7.36303401489637</v>
      </c>
      <c r="AH28">
        <f t="shared" si="5"/>
        <v>6.757481736768829</v>
      </c>
      <c r="AI28">
        <f t="shared" si="6"/>
        <v>5.798681736768829</v>
      </c>
      <c r="AJ28">
        <f t="shared" si="12"/>
        <v>-0.710276804059466</v>
      </c>
      <c r="AT28">
        <f t="shared" si="13"/>
        <v>10.588839838095726</v>
      </c>
    </row>
    <row r="29" spans="1:46" ht="12.75">
      <c r="A29" s="63">
        <v>21</v>
      </c>
      <c r="B29" s="64">
        <v>0.2</v>
      </c>
      <c r="C29" s="65">
        <v>-0.5</v>
      </c>
      <c r="D29" s="65">
        <v>4.8</v>
      </c>
      <c r="E29" s="65">
        <v>-1.9</v>
      </c>
      <c r="F29" s="66">
        <f t="shared" si="0"/>
        <v>1.45</v>
      </c>
      <c r="G29" s="67">
        <f t="shared" si="7"/>
        <v>86.8971603919841</v>
      </c>
      <c r="H29" s="67">
        <f t="shared" si="1"/>
        <v>-1.7190317842306213</v>
      </c>
      <c r="I29" s="68">
        <v>-6.8</v>
      </c>
      <c r="J29" s="66"/>
      <c r="K29" s="68">
        <v>1.2</v>
      </c>
      <c r="L29" s="65">
        <v>1.5</v>
      </c>
      <c r="M29" s="65">
        <v>2.7</v>
      </c>
      <c r="N29" s="65"/>
      <c r="O29" s="66"/>
      <c r="P29" s="69" t="s">
        <v>122</v>
      </c>
      <c r="Q29" s="70">
        <v>35</v>
      </c>
      <c r="R29" s="67"/>
      <c r="S29" s="67">
        <v>0</v>
      </c>
      <c r="T29" s="67"/>
      <c r="U29" s="71"/>
      <c r="V29" s="64">
        <v>1008.5</v>
      </c>
      <c r="W29" s="121">
        <f t="shared" si="2"/>
        <v>1019.2595104472405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6.196393484898889</v>
      </c>
      <c r="AH29">
        <f t="shared" si="5"/>
        <v>5.888489985091041</v>
      </c>
      <c r="AI29">
        <f t="shared" si="6"/>
        <v>5.38448998509104</v>
      </c>
      <c r="AJ29">
        <f t="shared" si="12"/>
        <v>-1.7190317842306213</v>
      </c>
      <c r="AT29">
        <f t="shared" si="13"/>
        <v>10.592630235368429</v>
      </c>
    </row>
    <row r="30" spans="1:46" ht="12.75">
      <c r="A30" s="72">
        <v>22</v>
      </c>
      <c r="B30" s="73">
        <v>3.9</v>
      </c>
      <c r="C30" s="74">
        <v>2.1</v>
      </c>
      <c r="D30" s="74">
        <v>4.7</v>
      </c>
      <c r="E30" s="74">
        <v>0.2</v>
      </c>
      <c r="F30" s="75">
        <f t="shared" si="0"/>
        <v>2.45</v>
      </c>
      <c r="G30" s="67">
        <f t="shared" si="7"/>
        <v>70.1986201170357</v>
      </c>
      <c r="H30" s="76">
        <f t="shared" si="1"/>
        <v>-1.0240418125757718</v>
      </c>
      <c r="I30" s="77">
        <v>-2.2</v>
      </c>
      <c r="J30" s="75"/>
      <c r="K30" s="77">
        <v>3.8</v>
      </c>
      <c r="L30" s="74">
        <v>3.8</v>
      </c>
      <c r="M30" s="74">
        <v>3.9</v>
      </c>
      <c r="N30" s="74"/>
      <c r="O30" s="75"/>
      <c r="P30" s="78" t="s">
        <v>114</v>
      </c>
      <c r="Q30" s="79">
        <v>35</v>
      </c>
      <c r="R30" s="76"/>
      <c r="S30" s="76">
        <v>0</v>
      </c>
      <c r="T30" s="76"/>
      <c r="U30" s="80"/>
      <c r="V30" s="73">
        <v>1010</v>
      </c>
      <c r="W30" s="121">
        <f t="shared" si="2"/>
        <v>1020.6307234522013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8.072706165126084</v>
      </c>
      <c r="AH30">
        <f t="shared" si="5"/>
        <v>7.105128334021381</v>
      </c>
      <c r="AI30">
        <f t="shared" si="6"/>
        <v>5.666928334021381</v>
      </c>
      <c r="AJ30">
        <f t="shared" si="12"/>
        <v>-1.0240418125757718</v>
      </c>
      <c r="AT30">
        <f t="shared" si="13"/>
        <v>10.68887458911116</v>
      </c>
    </row>
    <row r="31" spans="1:46" ht="12.75">
      <c r="A31" s="63">
        <v>23</v>
      </c>
      <c r="B31" s="64">
        <v>-2.1</v>
      </c>
      <c r="C31" s="65">
        <v>-2.9</v>
      </c>
      <c r="D31" s="65">
        <v>5.9</v>
      </c>
      <c r="E31" s="65">
        <v>-2.8</v>
      </c>
      <c r="F31" s="66">
        <f t="shared" si="0"/>
        <v>1.5500000000000003</v>
      </c>
      <c r="G31" s="67">
        <f t="shared" si="7"/>
        <v>83.22899046487937</v>
      </c>
      <c r="H31" s="67">
        <f t="shared" si="1"/>
        <v>-4.554547552111078</v>
      </c>
      <c r="I31" s="68">
        <v>-6.3</v>
      </c>
      <c r="J31" s="66"/>
      <c r="K31" s="68">
        <v>0.2</v>
      </c>
      <c r="L31" s="65">
        <v>0.7</v>
      </c>
      <c r="M31" s="65">
        <v>2.2</v>
      </c>
      <c r="N31" s="65"/>
      <c r="O31" s="66"/>
      <c r="P31" s="69" t="s">
        <v>114</v>
      </c>
      <c r="Q31" s="70">
        <v>19</v>
      </c>
      <c r="R31" s="67"/>
      <c r="S31" s="67">
        <v>2</v>
      </c>
      <c r="T31" s="67"/>
      <c r="U31" s="71"/>
      <c r="V31" s="64">
        <v>1014</v>
      </c>
      <c r="W31" s="121">
        <f t="shared" si="2"/>
        <v>1024.910562961528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5.235019911814305</v>
      </c>
      <c r="AH31">
        <f t="shared" si="5"/>
        <v>4.933054223238464</v>
      </c>
      <c r="AI31">
        <f t="shared" si="6"/>
        <v>4.357054223238465</v>
      </c>
      <c r="AJ31">
        <f t="shared" si="12"/>
        <v>-4.554547552111078</v>
      </c>
      <c r="AT31">
        <f t="shared" si="13"/>
        <v>10.59524880061507</v>
      </c>
    </row>
    <row r="32" spans="1:46" ht="12.75">
      <c r="A32" s="72">
        <v>24</v>
      </c>
      <c r="B32" s="73">
        <v>2.2</v>
      </c>
      <c r="C32" s="74">
        <v>1.6</v>
      </c>
      <c r="D32" s="74">
        <v>6.7</v>
      </c>
      <c r="E32" s="74">
        <v>-2.4</v>
      </c>
      <c r="F32" s="75">
        <f t="shared" si="0"/>
        <v>2.1500000000000004</v>
      </c>
      <c r="G32" s="67">
        <f t="shared" si="7"/>
        <v>89.09706466400092</v>
      </c>
      <c r="H32" s="76">
        <f t="shared" si="1"/>
        <v>0.5938874910190645</v>
      </c>
      <c r="I32" s="77">
        <v>-5.1</v>
      </c>
      <c r="J32" s="75"/>
      <c r="K32" s="77">
        <v>1.6</v>
      </c>
      <c r="L32" s="74">
        <v>1.4</v>
      </c>
      <c r="M32" s="74">
        <v>2.3</v>
      </c>
      <c r="N32" s="74"/>
      <c r="O32" s="75"/>
      <c r="P32" s="78" t="s">
        <v>105</v>
      </c>
      <c r="Q32" s="79">
        <v>25</v>
      </c>
      <c r="R32" s="76"/>
      <c r="S32" s="76">
        <v>0.5</v>
      </c>
      <c r="T32" s="76"/>
      <c r="U32" s="80"/>
      <c r="V32" s="73">
        <v>1007</v>
      </c>
      <c r="W32" s="121">
        <f t="shared" si="2"/>
        <v>1017.6649899475634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7.1560610769283075</v>
      </c>
      <c r="AH32">
        <f t="shared" si="5"/>
        <v>6.855240365106215</v>
      </c>
      <c r="AI32">
        <f t="shared" si="6"/>
        <v>6.375840365106215</v>
      </c>
      <c r="AJ32">
        <f t="shared" si="12"/>
        <v>0.5938874910190645</v>
      </c>
      <c r="AT32">
        <f t="shared" si="13"/>
        <v>10.724084509628351</v>
      </c>
    </row>
    <row r="33" spans="1:46" ht="12.75">
      <c r="A33" s="63">
        <v>25</v>
      </c>
      <c r="B33" s="64">
        <v>-3.7</v>
      </c>
      <c r="C33" s="65">
        <v>-4.1</v>
      </c>
      <c r="D33" s="65">
        <v>4</v>
      </c>
      <c r="E33" s="65">
        <v>-3.9</v>
      </c>
      <c r="F33" s="66">
        <f t="shared" si="0"/>
        <v>0.050000000000000044</v>
      </c>
      <c r="G33" s="67">
        <f t="shared" si="7"/>
        <v>90.84059675860134</v>
      </c>
      <c r="H33" s="67">
        <f t="shared" si="1"/>
        <v>-4.973501615571843</v>
      </c>
      <c r="I33" s="68">
        <v>-9.3</v>
      </c>
      <c r="J33" s="66"/>
      <c r="K33" s="68">
        <v>0.2</v>
      </c>
      <c r="L33" s="65">
        <v>0.9</v>
      </c>
      <c r="M33" s="65">
        <v>2.2</v>
      </c>
      <c r="N33" s="65"/>
      <c r="O33" s="66"/>
      <c r="P33" s="69" t="s">
        <v>114</v>
      </c>
      <c r="Q33" s="70">
        <v>32</v>
      </c>
      <c r="R33" s="67"/>
      <c r="S33" s="67">
        <v>0</v>
      </c>
      <c r="T33" s="67"/>
      <c r="U33" s="71"/>
      <c r="V33" s="64">
        <v>1004</v>
      </c>
      <c r="W33" s="121">
        <f t="shared" si="2"/>
        <v>1014.867516876723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4.646628889041164</v>
      </c>
      <c r="AH33">
        <f t="shared" si="5"/>
        <v>4.50902541196256</v>
      </c>
      <c r="AI33">
        <f t="shared" si="6"/>
        <v>4.221025411962561</v>
      </c>
      <c r="AJ33">
        <f t="shared" si="12"/>
        <v>-4.973501615571843</v>
      </c>
      <c r="AT33">
        <f t="shared" si="13"/>
        <v>10.602242272592255</v>
      </c>
    </row>
    <row r="34" spans="1:46" ht="12.75">
      <c r="A34" s="72">
        <v>26</v>
      </c>
      <c r="B34" s="73">
        <v>-4.3</v>
      </c>
      <c r="C34" s="74">
        <v>-4.5</v>
      </c>
      <c r="D34" s="74">
        <v>3.6</v>
      </c>
      <c r="E34" s="74">
        <v>-4.9</v>
      </c>
      <c r="F34" s="75">
        <f t="shared" si="0"/>
        <v>-0.6500000000000001</v>
      </c>
      <c r="G34" s="67">
        <f t="shared" si="7"/>
        <v>95.25979166723631</v>
      </c>
      <c r="H34" s="76">
        <f t="shared" si="1"/>
        <v>-4.942226803522181</v>
      </c>
      <c r="I34" s="77">
        <v>-10.7</v>
      </c>
      <c r="J34" s="75"/>
      <c r="K34" s="77">
        <v>0.3</v>
      </c>
      <c r="L34" s="74">
        <v>-0.2</v>
      </c>
      <c r="M34" s="74">
        <v>1.3</v>
      </c>
      <c r="N34" s="74"/>
      <c r="O34" s="75"/>
      <c r="P34" s="78" t="s">
        <v>114</v>
      </c>
      <c r="Q34" s="79">
        <v>25</v>
      </c>
      <c r="R34" s="76"/>
      <c r="S34" s="76">
        <v>0.6</v>
      </c>
      <c r="T34" s="76"/>
      <c r="U34" s="80"/>
      <c r="V34" s="73">
        <v>998</v>
      </c>
      <c r="W34" s="121">
        <f t="shared" si="2"/>
        <v>1008.8268324735635</v>
      </c>
      <c r="X34" s="127">
        <v>0</v>
      </c>
      <c r="Y34" s="134">
        <v>1</v>
      </c>
      <c r="Z34" s="127">
        <v>0</v>
      </c>
      <c r="AA34">
        <f t="shared" si="8"/>
        <v>0</v>
      </c>
      <c r="AB34">
        <f t="shared" si="9"/>
        <v>26</v>
      </c>
      <c r="AC34">
        <f t="shared" si="10"/>
        <v>26</v>
      </c>
      <c r="AD34">
        <f t="shared" si="3"/>
        <v>0</v>
      </c>
      <c r="AE34">
        <f t="shared" si="4"/>
        <v>26</v>
      </c>
      <c r="AG34">
        <f t="shared" si="11"/>
        <v>4.4415887315163225</v>
      </c>
      <c r="AH34">
        <f t="shared" si="5"/>
        <v>4.375048172357893</v>
      </c>
      <c r="AI34">
        <f t="shared" si="6"/>
        <v>4.231048172357893</v>
      </c>
      <c r="AJ34">
        <f t="shared" si="12"/>
        <v>-4.942226803522181</v>
      </c>
      <c r="AT34">
        <f t="shared" si="13"/>
        <v>10.834393629160639</v>
      </c>
    </row>
    <row r="35" spans="1:46" ht="12.75">
      <c r="A35" s="63">
        <v>27</v>
      </c>
      <c r="B35" s="64">
        <v>-0.2</v>
      </c>
      <c r="C35" s="65">
        <v>-0.8</v>
      </c>
      <c r="D35" s="65">
        <v>3.5</v>
      </c>
      <c r="E35" s="65">
        <v>-2.8</v>
      </c>
      <c r="F35" s="66">
        <f t="shared" si="0"/>
        <v>0.3500000000000001</v>
      </c>
      <c r="G35" s="67">
        <f t="shared" si="7"/>
        <v>88.5355302676294</v>
      </c>
      <c r="H35" s="67">
        <f t="shared" si="1"/>
        <v>-1.8600390275509258</v>
      </c>
      <c r="I35" s="68">
        <v>-5.9</v>
      </c>
      <c r="J35" s="66"/>
      <c r="K35" s="68">
        <v>0.1</v>
      </c>
      <c r="L35" s="65">
        <v>0.4</v>
      </c>
      <c r="M35" s="65">
        <v>1.7</v>
      </c>
      <c r="N35" s="65"/>
      <c r="O35" s="66"/>
      <c r="P35" s="69" t="s">
        <v>105</v>
      </c>
      <c r="Q35" s="70">
        <v>32</v>
      </c>
      <c r="R35" s="67"/>
      <c r="S35" s="67" t="s">
        <v>115</v>
      </c>
      <c r="T35" s="67"/>
      <c r="U35" s="71"/>
      <c r="V35" s="64">
        <v>994</v>
      </c>
      <c r="W35" s="121">
        <f t="shared" si="2"/>
        <v>1004.6204503480662</v>
      </c>
      <c r="X35" s="127">
        <v>0</v>
      </c>
      <c r="Y35" s="134">
        <v>1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6.0187496615888785</v>
      </c>
      <c r="AH35">
        <f t="shared" si="5"/>
        <v>5.760731928368864</v>
      </c>
      <c r="AI35">
        <f t="shared" si="6"/>
        <v>5.328731928368864</v>
      </c>
      <c r="AJ35">
        <f t="shared" si="12"/>
        <v>-1.8600390275509258</v>
      </c>
      <c r="AT35">
        <f t="shared" si="13"/>
        <v>10.771183235197794</v>
      </c>
    </row>
    <row r="36" spans="1:46" ht="12.75">
      <c r="A36" s="72">
        <v>28</v>
      </c>
      <c r="B36" s="73">
        <v>0.7</v>
      </c>
      <c r="C36" s="74">
        <v>-0.3</v>
      </c>
      <c r="D36" s="74">
        <v>5.4</v>
      </c>
      <c r="E36" s="74">
        <v>-2.1</v>
      </c>
      <c r="F36" s="75">
        <f t="shared" si="0"/>
        <v>1.6500000000000001</v>
      </c>
      <c r="G36" s="67">
        <f t="shared" si="7"/>
        <v>81.7911291996966</v>
      </c>
      <c r="H36" s="76">
        <f t="shared" si="1"/>
        <v>-2.0483945853020264</v>
      </c>
      <c r="I36" s="77">
        <v>-5.7</v>
      </c>
      <c r="J36" s="75"/>
      <c r="K36" s="77">
        <v>0.2</v>
      </c>
      <c r="L36" s="74">
        <v>0.7</v>
      </c>
      <c r="M36" s="74">
        <v>1.7</v>
      </c>
      <c r="N36" s="74"/>
      <c r="O36" s="75"/>
      <c r="P36" s="78" t="s">
        <v>114</v>
      </c>
      <c r="Q36" s="79">
        <v>27</v>
      </c>
      <c r="R36" s="76"/>
      <c r="S36" s="76" t="s">
        <v>115</v>
      </c>
      <c r="T36" s="76"/>
      <c r="U36" s="80"/>
      <c r="V36" s="73">
        <v>999</v>
      </c>
      <c r="W36" s="121">
        <f t="shared" si="2"/>
        <v>1009.638575907298</v>
      </c>
      <c r="X36" s="127">
        <v>0</v>
      </c>
      <c r="Y36" s="134">
        <v>1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6.424962311154182</v>
      </c>
      <c r="AH36">
        <f t="shared" si="5"/>
        <v>5.97504922494793</v>
      </c>
      <c r="AI36">
        <f t="shared" si="6"/>
        <v>5.25504922494793</v>
      </c>
      <c r="AJ36">
        <f t="shared" si="12"/>
        <v>-2.0483945853020264</v>
      </c>
      <c r="AT36">
        <f t="shared" si="13"/>
        <v>10.73402718240408</v>
      </c>
    </row>
    <row r="37" spans="1:46" ht="12.75">
      <c r="A37" s="63">
        <v>29</v>
      </c>
      <c r="B37" s="64">
        <v>-2.2</v>
      </c>
      <c r="C37" s="65">
        <v>-2.5</v>
      </c>
      <c r="D37" s="65">
        <v>6.7</v>
      </c>
      <c r="E37" s="65">
        <v>-3.9</v>
      </c>
      <c r="F37" s="66">
        <f t="shared" si="0"/>
        <v>1.4000000000000001</v>
      </c>
      <c r="G37" s="67">
        <f t="shared" si="7"/>
        <v>93.64271596862119</v>
      </c>
      <c r="H37" s="67">
        <f t="shared" si="1"/>
        <v>-3.0833831350702443</v>
      </c>
      <c r="I37" s="68">
        <v>-9.1</v>
      </c>
      <c r="J37" s="66"/>
      <c r="K37" s="68">
        <v>-0.1</v>
      </c>
      <c r="L37" s="65">
        <v>0.1</v>
      </c>
      <c r="M37" s="65">
        <v>1.5</v>
      </c>
      <c r="N37" s="65"/>
      <c r="O37" s="66"/>
      <c r="P37" s="69" t="s">
        <v>114</v>
      </c>
      <c r="Q37" s="70">
        <v>26</v>
      </c>
      <c r="R37" s="67"/>
      <c r="S37" s="67">
        <v>0</v>
      </c>
      <c r="T37" s="67"/>
      <c r="U37" s="71"/>
      <c r="V37" s="64">
        <v>1011</v>
      </c>
      <c r="W37" s="121">
        <f t="shared" si="2"/>
        <v>1021.8823232587614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5.19639990390278</v>
      </c>
      <c r="AH37">
        <f t="shared" si="5"/>
        <v>5.082050002605385</v>
      </c>
      <c r="AI37">
        <f t="shared" si="6"/>
        <v>4.866050002605385</v>
      </c>
      <c r="AJ37">
        <f t="shared" si="12"/>
        <v>-3.0833831350702443</v>
      </c>
      <c r="AT37">
        <f t="shared" si="13"/>
        <v>10.759510447240427</v>
      </c>
    </row>
    <row r="38" spans="1:46" ht="12.75">
      <c r="A38" s="72"/>
      <c r="B38" s="73"/>
      <c r="C38" s="74"/>
      <c r="D38" s="74"/>
      <c r="E38" s="74"/>
      <c r="F38" s="75"/>
      <c r="G38" s="67"/>
      <c r="H38" s="76"/>
      <c r="I38" s="77"/>
      <c r="J38" s="75"/>
      <c r="K38" s="77"/>
      <c r="L38" s="74"/>
      <c r="M38" s="74"/>
      <c r="N38" s="74"/>
      <c r="O38" s="75"/>
      <c r="P38" s="78"/>
      <c r="Q38" s="79"/>
      <c r="R38" s="76"/>
      <c r="S38" s="76"/>
      <c r="T38" s="76"/>
      <c r="U38" s="80"/>
      <c r="V38" s="73"/>
      <c r="W38" s="121"/>
      <c r="X38" s="127"/>
      <c r="Y38" s="134"/>
      <c r="Z38" s="127"/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0</v>
      </c>
      <c r="AG38">
        <f t="shared" si="11"/>
        <v>6.107</v>
      </c>
      <c r="AH38">
        <f t="shared" si="5"/>
        <v>6.107</v>
      </c>
      <c r="AI38">
        <f t="shared" si="6"/>
        <v>6.107</v>
      </c>
      <c r="AJ38">
        <f t="shared" si="12"/>
        <v>0</v>
      </c>
      <c r="AT38">
        <f t="shared" si="13"/>
        <v>10.630723452201291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/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10.91056296152813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10.664989947563418</v>
      </c>
    </row>
    <row r="41" spans="1:46" ht="13.5" thickBot="1">
      <c r="A41" s="113" t="s">
        <v>22</v>
      </c>
      <c r="B41" s="114">
        <f>SUM(B9:B39)</f>
        <v>123.29999999999995</v>
      </c>
      <c r="C41" s="115">
        <f aca="true" t="shared" si="14" ref="C41:U41">SUM(C9:C39)</f>
        <v>102.20000000000002</v>
      </c>
      <c r="D41" s="115">
        <f t="shared" si="14"/>
        <v>237.49999999999997</v>
      </c>
      <c r="E41" s="115">
        <f t="shared" si="14"/>
        <v>60.59999999999999</v>
      </c>
      <c r="F41" s="116">
        <f t="shared" si="14"/>
        <v>149.05</v>
      </c>
      <c r="G41" s="117">
        <f t="shared" si="14"/>
        <v>2560.0086918819816</v>
      </c>
      <c r="H41" s="117">
        <f>SUM(H9:H39)</f>
        <v>70.81467638813962</v>
      </c>
      <c r="I41" s="118">
        <f t="shared" si="14"/>
        <v>-28.900000000000006</v>
      </c>
      <c r="J41" s="116">
        <f t="shared" si="14"/>
        <v>0</v>
      </c>
      <c r="K41" s="118">
        <f t="shared" si="14"/>
        <v>130.39999999999995</v>
      </c>
      <c r="L41" s="115">
        <f t="shared" si="14"/>
        <v>130.10000000000002</v>
      </c>
      <c r="M41" s="115">
        <f t="shared" si="14"/>
        <v>143.49999999999997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724</v>
      </c>
      <c r="R41" s="117">
        <f t="shared" si="14"/>
        <v>0</v>
      </c>
      <c r="S41" s="117">
        <f>SUM(S9:S39)</f>
        <v>25</v>
      </c>
      <c r="T41" s="139"/>
      <c r="U41" s="119">
        <f t="shared" si="14"/>
        <v>0</v>
      </c>
      <c r="V41" s="117">
        <f>SUM(V9:V39)</f>
        <v>29305.5</v>
      </c>
      <c r="W41" s="123">
        <f>SUM(W9:W39)</f>
        <v>29613.65195147656</v>
      </c>
      <c r="X41" s="117">
        <f>SUM(X9:X39)</f>
        <v>0</v>
      </c>
      <c r="Y41" s="123">
        <f>SUM(Y9:Y39)</f>
        <v>4</v>
      </c>
      <c r="Z41" s="138">
        <f>SUM(Z9:Z39)</f>
        <v>0</v>
      </c>
      <c r="AA41">
        <f>MAX(AA9:AA39)</f>
        <v>4</v>
      </c>
      <c r="AB41">
        <f>MAX(AB9:AB39)</f>
        <v>26</v>
      </c>
      <c r="AC41">
        <f>MAX(AC9:AC39)</f>
        <v>26</v>
      </c>
      <c r="AD41">
        <f>MAX(AD9:AD39)</f>
        <v>6</v>
      </c>
      <c r="AE41">
        <f>MAX(AE9:AE39)</f>
        <v>29</v>
      </c>
      <c r="AT41">
        <f t="shared" si="13"/>
        <v>10.867516876723052</v>
      </c>
    </row>
    <row r="42" spans="1:46" ht="12.75">
      <c r="A42" s="72" t="s">
        <v>23</v>
      </c>
      <c r="B42" s="73">
        <f>AVERAGE(B9:B39)</f>
        <v>4.251724137931033</v>
      </c>
      <c r="C42" s="74">
        <f aca="true" t="shared" si="15" ref="C42:U42">AVERAGE(C9:C39)</f>
        <v>3.5241379310344834</v>
      </c>
      <c r="D42" s="74">
        <f t="shared" si="15"/>
        <v>8.189655172413792</v>
      </c>
      <c r="E42" s="74">
        <f t="shared" si="15"/>
        <v>2.0896551724137926</v>
      </c>
      <c r="F42" s="75">
        <f t="shared" si="15"/>
        <v>5.139655172413794</v>
      </c>
      <c r="G42" s="76">
        <f t="shared" si="15"/>
        <v>88.27616178903385</v>
      </c>
      <c r="H42" s="76">
        <f>AVERAGE(H9:H39)</f>
        <v>2.4418853926944695</v>
      </c>
      <c r="I42" s="77">
        <f t="shared" si="15"/>
        <v>-0.9965517241379312</v>
      </c>
      <c r="J42" s="75" t="e">
        <f t="shared" si="15"/>
        <v>#DIV/0!</v>
      </c>
      <c r="K42" s="77">
        <f t="shared" si="15"/>
        <v>4.496551724137929</v>
      </c>
      <c r="L42" s="74">
        <f t="shared" si="15"/>
        <v>4.4862068965517246</v>
      </c>
      <c r="M42" s="74">
        <f t="shared" si="15"/>
        <v>4.948275862068964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24.96551724137931</v>
      </c>
      <c r="R42" s="76" t="e">
        <f t="shared" si="15"/>
        <v>#DIV/0!</v>
      </c>
      <c r="S42" s="76">
        <f>AVERAGE(S9:S39)</f>
        <v>0.9615384615384616</v>
      </c>
      <c r="T42" s="76"/>
      <c r="U42" s="76" t="e">
        <f t="shared" si="15"/>
        <v>#DIV/0!</v>
      </c>
      <c r="V42" s="76">
        <f>AVERAGE(V9:V39)</f>
        <v>1010.5344827586207</v>
      </c>
      <c r="W42" s="124">
        <f>AVERAGE(W9:W39)</f>
        <v>1021.1604121198814</v>
      </c>
      <c r="X42" s="127"/>
      <c r="Y42" s="134"/>
      <c r="Z42" s="130"/>
      <c r="AT42">
        <f t="shared" si="13"/>
        <v>10.826832473563568</v>
      </c>
    </row>
    <row r="43" spans="1:46" ht="12.75">
      <c r="A43" s="72" t="s">
        <v>24</v>
      </c>
      <c r="B43" s="73">
        <f>MAX(B9:B39)</f>
        <v>13.6</v>
      </c>
      <c r="C43" s="74">
        <f aca="true" t="shared" si="16" ref="C43:U43">MAX(C9:C39)</f>
        <v>12.7</v>
      </c>
      <c r="D43" s="74">
        <f t="shared" si="16"/>
        <v>15.4</v>
      </c>
      <c r="E43" s="74">
        <f t="shared" si="16"/>
        <v>12.2</v>
      </c>
      <c r="F43" s="75">
        <f t="shared" si="16"/>
        <v>13.8</v>
      </c>
      <c r="G43" s="76">
        <f t="shared" si="16"/>
        <v>98.33813500623953</v>
      </c>
      <c r="H43" s="76">
        <f>MAX(H9:H39)</f>
        <v>11.936214183383887</v>
      </c>
      <c r="I43" s="77">
        <f t="shared" si="16"/>
        <v>11.2</v>
      </c>
      <c r="J43" s="75">
        <f t="shared" si="16"/>
        <v>0</v>
      </c>
      <c r="K43" s="77">
        <f t="shared" si="16"/>
        <v>11.1</v>
      </c>
      <c r="L43" s="74">
        <f t="shared" si="16"/>
        <v>10.2</v>
      </c>
      <c r="M43" s="74">
        <f t="shared" si="16"/>
        <v>9.3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46</v>
      </c>
      <c r="R43" s="76">
        <f t="shared" si="16"/>
        <v>0</v>
      </c>
      <c r="S43" s="76">
        <f>MAX(S9:S39)</f>
        <v>3.9</v>
      </c>
      <c r="T43" s="140"/>
      <c r="U43" s="70">
        <f t="shared" si="16"/>
        <v>0</v>
      </c>
      <c r="V43" s="76">
        <f>MAX(V9:V39)</f>
        <v>1023</v>
      </c>
      <c r="W43" s="124">
        <f>MAX(W9:W39)</f>
        <v>1034.0401917014763</v>
      </c>
      <c r="X43" s="127"/>
      <c r="Y43" s="134"/>
      <c r="Z43" s="127"/>
      <c r="AT43">
        <f t="shared" si="13"/>
        <v>10.62045034806621</v>
      </c>
    </row>
    <row r="44" spans="1:46" ht="13.5" thickBot="1">
      <c r="A44" s="81" t="s">
        <v>25</v>
      </c>
      <c r="B44" s="82">
        <f>MIN(B9:B39)</f>
        <v>-4.3</v>
      </c>
      <c r="C44" s="83">
        <f aca="true" t="shared" si="17" ref="C44:U44">MIN(C9:C39)</f>
        <v>-4.5</v>
      </c>
      <c r="D44" s="83">
        <f t="shared" si="17"/>
        <v>3.5</v>
      </c>
      <c r="E44" s="83">
        <f t="shared" si="17"/>
        <v>-4.9</v>
      </c>
      <c r="F44" s="84">
        <f t="shared" si="17"/>
        <v>-0.6500000000000001</v>
      </c>
      <c r="G44" s="85">
        <f t="shared" si="17"/>
        <v>70.1986201170357</v>
      </c>
      <c r="H44" s="85">
        <f>MIN(H9:H39)</f>
        <v>-4.973501615571843</v>
      </c>
      <c r="I44" s="86">
        <f t="shared" si="17"/>
        <v>-10.7</v>
      </c>
      <c r="J44" s="84">
        <f t="shared" si="17"/>
        <v>0</v>
      </c>
      <c r="K44" s="86">
        <f t="shared" si="17"/>
        <v>-0.1</v>
      </c>
      <c r="L44" s="83">
        <f t="shared" si="17"/>
        <v>-0.2</v>
      </c>
      <c r="M44" s="83">
        <f t="shared" si="17"/>
        <v>1.3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6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994</v>
      </c>
      <c r="W44" s="125">
        <f>MIN(W9:W39)</f>
        <v>1004.6204503480662</v>
      </c>
      <c r="X44" s="128"/>
      <c r="Y44" s="136"/>
      <c r="Z44" s="128"/>
      <c r="AT44">
        <f t="shared" si="13"/>
        <v>10.638575907297954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10.88232325876135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16</v>
      </c>
      <c r="C61">
        <f>DCOUNTA(S8:S38,1,C59:C60)</f>
        <v>13</v>
      </c>
      <c r="D61">
        <f>DCOUNTA(S8:S38,1,D59:D60)</f>
        <v>3</v>
      </c>
      <c r="F61">
        <f>DCOUNTA(S8:S38,1,F59:F60)</f>
        <v>3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13</v>
      </c>
      <c r="C64">
        <f>(C61-F61)</f>
        <v>10</v>
      </c>
      <c r="D64">
        <f>(D61-F61)</f>
        <v>0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K4" sqref="K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102</v>
      </c>
      <c r="I4" s="60" t="s">
        <v>59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60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8.189655172413792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2.0896551724137926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5.139655172413794</v>
      </c>
      <c r="D9" s="5">
        <v>0.9</v>
      </c>
      <c r="E9" s="3"/>
      <c r="F9" s="40">
        <v>1</v>
      </c>
      <c r="G9" s="89" t="s">
        <v>106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15.4</v>
      </c>
      <c r="C10" s="5" t="s">
        <v>35</v>
      </c>
      <c r="D10" s="5">
        <f>Data1!$AA$41</f>
        <v>4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-4.9</v>
      </c>
      <c r="C11" s="5" t="s">
        <v>35</v>
      </c>
      <c r="D11" s="24">
        <f>Data1!$AB$41</f>
        <v>26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-10.7</v>
      </c>
      <c r="C12" s="5" t="s">
        <v>35</v>
      </c>
      <c r="D12" s="24">
        <f>Data1!$AC$41</f>
        <v>26</v>
      </c>
      <c r="E12" s="3"/>
      <c r="F12" s="40">
        <v>4</v>
      </c>
      <c r="G12" s="93" t="s">
        <v>109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110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111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112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113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25</v>
      </c>
      <c r="D17" s="5">
        <v>48</v>
      </c>
      <c r="E17" s="3"/>
      <c r="F17" s="40">
        <v>9</v>
      </c>
      <c r="G17" s="93" t="s">
        <v>116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13</v>
      </c>
      <c r="D18" s="5"/>
      <c r="E18" s="3"/>
      <c r="F18" s="40">
        <v>10</v>
      </c>
      <c r="G18" s="93" t="s">
        <v>117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10</v>
      </c>
      <c r="D19" s="5"/>
      <c r="E19" s="3"/>
      <c r="F19" s="40">
        <v>11</v>
      </c>
      <c r="G19" s="93" t="s">
        <v>118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70</v>
      </c>
      <c r="B20" s="3"/>
      <c r="C20" s="5">
        <f>Data1!$D$64</f>
        <v>0</v>
      </c>
      <c r="D20" s="5"/>
      <c r="E20" s="3"/>
      <c r="F20" s="40">
        <v>12</v>
      </c>
      <c r="G20" s="93" t="s">
        <v>119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3.9</v>
      </c>
      <c r="D21" s="5"/>
      <c r="E21" s="3"/>
      <c r="F21" s="40">
        <v>13</v>
      </c>
      <c r="G21" s="93" t="s">
        <v>120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6</v>
      </c>
      <c r="D22" s="5"/>
      <c r="E22" s="3"/>
      <c r="F22" s="40">
        <v>14</v>
      </c>
      <c r="G22" s="93" t="s">
        <v>121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124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125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29</v>
      </c>
      <c r="F25" s="40">
        <v>17</v>
      </c>
      <c r="G25" s="93" t="s">
        <v>126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127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128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98</v>
      </c>
      <c r="B30" s="3"/>
      <c r="C30" s="5">
        <f>Data1!$Q$43</f>
        <v>46</v>
      </c>
      <c r="D30" s="5"/>
      <c r="E30" s="5"/>
      <c r="F30" s="40">
        <v>22</v>
      </c>
      <c r="G30" s="93" t="s">
        <v>131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53</v>
      </c>
      <c r="B31" s="3"/>
      <c r="C31" s="5">
        <f>Data1!$AO$9</f>
        <v>2</v>
      </c>
      <c r="D31" s="22"/>
      <c r="E31" s="5"/>
      <c r="F31" s="40">
        <v>23</v>
      </c>
      <c r="G31" s="93" t="s">
        <v>132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133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3" t="s">
        <v>134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55</v>
      </c>
      <c r="B34" s="3"/>
      <c r="C34" s="5">
        <f>Data1!$Y$41</f>
        <v>4</v>
      </c>
      <c r="D34" s="3"/>
      <c r="E34" s="3"/>
      <c r="F34" s="40">
        <v>26</v>
      </c>
      <c r="G34" s="93" t="s">
        <v>135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56</v>
      </c>
      <c r="B35" s="3"/>
      <c r="C35" s="5">
        <v>1</v>
      </c>
      <c r="D35" s="3"/>
      <c r="E35" s="3"/>
      <c r="F35" s="40">
        <v>27</v>
      </c>
      <c r="G35" s="93" t="s">
        <v>136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57</v>
      </c>
      <c r="B36" s="3"/>
      <c r="C36" s="24">
        <v>1</v>
      </c>
      <c r="D36" s="5"/>
      <c r="E36" s="3"/>
      <c r="F36" s="40">
        <v>28</v>
      </c>
      <c r="G36" s="93" t="s">
        <v>137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138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/>
      <c r="G38" s="93"/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11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17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2009-08-13T08:03:01Z</dcterms:modified>
  <cp:category/>
  <cp:version/>
  <cp:contentType/>
  <cp:contentStatus/>
</cp:coreProperties>
</file>