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'Data1'!$A$1:$Z$46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<sst xmlns="http://schemas.openxmlformats.org/spreadsheetml/2006/main" count="188" uniqueCount="148">
  <si>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</si>
  <si>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</si>
  <si>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</si>
  <si>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</si>
  <si>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</si>
  <si>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</si>
  <si>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</si>
  <si>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</si>
  <si>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</si>
  <si>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</si>
  <si>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</si>
  <si>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</si>
  <si>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</si>
  <si>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</si>
  <si>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</si>
  <si>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</si>
  <si>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</si>
  <si>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</si>
  <si>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</si>
  <si>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</si>
  <si>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</si>
  <si>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</si>
  <si>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</si>
  <si>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</si>
  <si>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</si>
  <si>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</si>
  <si>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</si>
  <si>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</si>
  <si>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</si>
  <si>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</si>
  <si>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</si>
  <si>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</si>
  <si>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</si>
  <si>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</si>
  <si>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</si>
  <si>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</si>
  <si>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</si>
  <si>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</si>
  <si>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</si>
  <si>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</si>
  <si>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</si>
  <si>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</si>
  <si>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</si>
  <si>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</si>
  <si>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</si>
  <si>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</si>
  <si>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</si>
  <si>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</si>
  <si>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</si>
  <si>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</si>
  <si>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</si>
  <si>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</si>
  <si>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</si>
  <si>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</si>
  <si>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</si>
  <si>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</si>
  <si>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</si>
  <si>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</si>
  <si>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</si>
  <si>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</si>
  <si>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</si>
  <si>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</si>
  <si>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</si>
  <si>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</si>
  <si>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</si>
  <si>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</si>
  <si>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</si>
  <si>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</si>
  <si>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</si>
  <si>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</si>
  <si>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</si>
  <si>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</si>
  <si>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</si>
  <si>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</si>
  <si>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</si>
  <si>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</si>
  <si>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</si>
  <si>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</si>
  <si>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</si>
  <si>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</si>
  <si>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</si>
  <si>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</si>
  <si>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</si>
  <si>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</si>
  <si>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</si>
  <si>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</si>
  <si>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</si>
  <si>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</si>
  <si>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</si>
  <si>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</si>
  <si>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</si>
  <si>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</si>
  <si>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</si>
  <si>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</si>
  <si>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</si>
  <si>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</si>
  <si>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</si>
  <si>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</si>
  <si>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</si>
  <si>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</si>
  <si>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</si>
  <si>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E</t>
  </si>
  <si>
    <t>tr</t>
  </si>
  <si>
    <t>NW</t>
  </si>
  <si>
    <t>February</t>
  </si>
  <si>
    <t>Cloudy and very cold with temperatures hardly rising all day. Light winds.</t>
  </si>
  <si>
    <t>No visible frost, but bitterly cold and sub-zero all day. Misty with dull, low cloud.</t>
  </si>
  <si>
    <t>Still very cold but a little less so. Light freezing drizzle at first; staying dull and cloudy.</t>
  </si>
  <si>
    <t>W</t>
  </si>
  <si>
    <t>Cloudy and a little chilly, but rather milder than recent days. Still light winds.</t>
  </si>
  <si>
    <t>More cloud but becoming milder, with light winds continuing throughout.</t>
  </si>
  <si>
    <t>Cloudy and mild with winds gradually increasing somewhat. A much milder night.</t>
  </si>
  <si>
    <t>Further cloud and a mild start. Becoming windy, gusty later as cold front moved south.</t>
  </si>
  <si>
    <t>Bright and breezy with the odd light shower. Feeling chilly in the wind, though quite mild.</t>
  </si>
  <si>
    <t>Cold and sunny, but feeling even colder in the breeze. Frosty overnight.</t>
  </si>
  <si>
    <t>N</t>
  </si>
  <si>
    <t>Frosty start, but dry. Remaining sunny with much lighter winds than yesterday.</t>
  </si>
  <si>
    <t>SW</t>
  </si>
  <si>
    <t>Another frost, but soon cloudy. A little brighter later with and a chilly eve. Rain overnight.</t>
  </si>
  <si>
    <t>Cloudy and much milder, but damp with light rain at first. Fairly light winds.</t>
  </si>
  <si>
    <t>Cloudy and mild with light winds and a little light rain overnight.</t>
  </si>
  <si>
    <t>Brighter and milder still. Becoming windy overnight with a spell of rain.</t>
  </si>
  <si>
    <t>Bright and windy, though winds easing later. Feeling chilly,though mild again.</t>
  </si>
  <si>
    <t>Cooler but still bright. Less windy than recently;  a few showers developing overnight.</t>
  </si>
  <si>
    <t>NE</t>
  </si>
  <si>
    <t>A bright, sunny and quite mild day with a good deal of sunshine. A cold evening.</t>
  </si>
  <si>
    <t>Frosty to begin with, then again mostly sunny but feeling chilly. A frosty evening.</t>
  </si>
  <si>
    <t>Cloudy and cold after frost early in the night, with winds very gusty. Feeling bitter in the wind.</t>
  </si>
  <si>
    <t>Feeling very cold in a brisk NE'ly wind. Some bright intervals and showers.</t>
  </si>
  <si>
    <t>Another cold day with a raw NE'ly wind continuing. A few wintry showers.</t>
  </si>
  <si>
    <t>A bitter day, though temps above 0C. Periods of light rain with brisk winds and cloud.</t>
  </si>
  <si>
    <t>Cold again with light snow for much of the morning. Turning to rain by mid-afternoon.</t>
  </si>
  <si>
    <t>A snowy start with 2cm lying.but becoming drier and brighter.Feeling bitter.</t>
  </si>
  <si>
    <t>Cold and very windy but mostly bright. A few light showers, including hail. More overnight.</t>
  </si>
  <si>
    <t>Slightly less cold and less windy, but a lot of cloud. A few hail showers. Some brief sun.</t>
  </si>
  <si>
    <t>A cloudy and less cold day, but still quite windy. Heavy rain for a time during the evening.</t>
  </si>
  <si>
    <t>A cold day with an early frost. Lost of sunshine but biting northerly winds.</t>
  </si>
  <si>
    <t>24th</t>
  </si>
  <si>
    <t>NOTES:</t>
  </si>
  <si>
    <t>max 11.1C lowest on record for Feb; lowest max -1.3C on 1st lowest on record for Feb; Rainfall total 34.2mm lowest in Feb since 2004 - and</t>
  </si>
  <si>
    <t>2003 and 1998 were drier still; wettest day 10.2mm wettest day since 1/12/05 and wettest Feb day since 2002; 12 air frosts most in Feb since</t>
  </si>
  <si>
    <t>2003; 19 ground frosts most in Feb since 2003</t>
  </si>
  <si>
    <t>Mean temp 3.7C lowest in Feb since 2003 (3.5C); Mean max 6.4C lowest since 1996 (4.9C); Mean min 1.0C lowest since 2003 (-0.4C); Absolute</t>
  </si>
  <si>
    <t>ON</t>
  </si>
  <si>
    <t>FEB'06</t>
  </si>
  <si>
    <t>*Gust of 71mph on 19th appears to be an error, though anemometer seems to be</t>
  </si>
  <si>
    <t>working fully…</t>
  </si>
  <si>
    <t>*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</si>
</sst>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0.5</c:v>
                </c:pt>
                <c:pt idx="1">
                  <c:v>-1.3</c:v>
                </c:pt>
                <c:pt idx="2">
                  <c:v>2</c:v>
                </c:pt>
                <c:pt idx="3">
                  <c:v>6.7</c:v>
                </c:pt>
                <c:pt idx="4">
                  <c:v>7.9</c:v>
                </c:pt>
                <c:pt idx="5">
                  <c:v>8.2</c:v>
                </c:pt>
                <c:pt idx="6">
                  <c:v>8.9</c:v>
                </c:pt>
                <c:pt idx="7">
                  <c:v>9.2</c:v>
                </c:pt>
                <c:pt idx="8">
                  <c:v>5.7</c:v>
                </c:pt>
                <c:pt idx="9">
                  <c:v>6.2</c:v>
                </c:pt>
                <c:pt idx="10">
                  <c:v>5.5</c:v>
                </c:pt>
                <c:pt idx="11">
                  <c:v>10.1</c:v>
                </c:pt>
                <c:pt idx="12">
                  <c:v>10.2</c:v>
                </c:pt>
                <c:pt idx="13">
                  <c:v>11.1</c:v>
                </c:pt>
                <c:pt idx="14">
                  <c:v>10.9</c:v>
                </c:pt>
                <c:pt idx="15">
                  <c:v>8.6</c:v>
                </c:pt>
                <c:pt idx="16">
                  <c:v>9.3</c:v>
                </c:pt>
                <c:pt idx="17">
                  <c:v>6.1</c:v>
                </c:pt>
                <c:pt idx="18">
                  <c:v>5</c:v>
                </c:pt>
                <c:pt idx="19">
                  <c:v>7.1</c:v>
                </c:pt>
                <c:pt idx="20">
                  <c:v>5.5</c:v>
                </c:pt>
                <c:pt idx="21">
                  <c:v>3.9</c:v>
                </c:pt>
                <c:pt idx="22">
                  <c:v>4.2</c:v>
                </c:pt>
                <c:pt idx="23">
                  <c:v>3.5</c:v>
                </c:pt>
                <c:pt idx="24">
                  <c:v>5.7</c:v>
                </c:pt>
                <c:pt idx="25">
                  <c:v>7.5</c:v>
                </c:pt>
                <c:pt idx="26">
                  <c:v>7.1</c:v>
                </c:pt>
                <c:pt idx="27">
                  <c:v>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0.2</c:v>
                </c:pt>
                <c:pt idx="1">
                  <c:v>-2.6</c:v>
                </c:pt>
                <c:pt idx="2">
                  <c:v>-2.1</c:v>
                </c:pt>
                <c:pt idx="3">
                  <c:v>-1.3</c:v>
                </c:pt>
                <c:pt idx="4">
                  <c:v>2</c:v>
                </c:pt>
                <c:pt idx="5">
                  <c:v>4</c:v>
                </c:pt>
                <c:pt idx="6">
                  <c:v>4.3</c:v>
                </c:pt>
                <c:pt idx="7">
                  <c:v>4.3</c:v>
                </c:pt>
                <c:pt idx="8">
                  <c:v>-0.2</c:v>
                </c:pt>
                <c:pt idx="9">
                  <c:v>-4.1</c:v>
                </c:pt>
                <c:pt idx="10">
                  <c:v>-3.6</c:v>
                </c:pt>
                <c:pt idx="11">
                  <c:v>-1.2</c:v>
                </c:pt>
                <c:pt idx="12">
                  <c:v>5.5</c:v>
                </c:pt>
                <c:pt idx="13">
                  <c:v>6.1</c:v>
                </c:pt>
                <c:pt idx="14">
                  <c:v>6.6</c:v>
                </c:pt>
                <c:pt idx="15">
                  <c:v>3.6</c:v>
                </c:pt>
                <c:pt idx="16">
                  <c:v>3.5</c:v>
                </c:pt>
                <c:pt idx="17">
                  <c:v>-2</c:v>
                </c:pt>
                <c:pt idx="18">
                  <c:v>-2.2</c:v>
                </c:pt>
                <c:pt idx="19">
                  <c:v>0.3</c:v>
                </c:pt>
                <c:pt idx="20">
                  <c:v>1.4</c:v>
                </c:pt>
                <c:pt idx="21">
                  <c:v>1.4</c:v>
                </c:pt>
                <c:pt idx="22">
                  <c:v>-0.1</c:v>
                </c:pt>
                <c:pt idx="23">
                  <c:v>-0.1</c:v>
                </c:pt>
                <c:pt idx="24">
                  <c:v>0.1</c:v>
                </c:pt>
                <c:pt idx="25">
                  <c:v>2.3</c:v>
                </c:pt>
                <c:pt idx="26">
                  <c:v>1.6</c:v>
                </c:pt>
                <c:pt idx="27">
                  <c:v>-0.3</c:v>
                </c:pt>
              </c:numCache>
            </c:numRef>
          </c:val>
          <c:smooth val="0"/>
        </c:ser>
        <c:marker val="1"/>
        <c:axId val="49430266"/>
        <c:axId val="42219211"/>
      </c:lineChart>
      <c:catAx>
        <c:axId val="49430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19211"/>
        <c:crosses val="autoZero"/>
        <c:auto val="1"/>
        <c:lblOffset val="100"/>
        <c:noMultiLvlLbl val="0"/>
      </c:catAx>
      <c:valAx>
        <c:axId val="42219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94302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6.2</c:v>
                </c:pt>
                <c:pt idx="11">
                  <c:v>0.3</c:v>
                </c:pt>
                <c:pt idx="12">
                  <c:v>0.4</c:v>
                </c:pt>
                <c:pt idx="13">
                  <c:v>3.2</c:v>
                </c:pt>
                <c:pt idx="14">
                  <c:v>0.1</c:v>
                </c:pt>
                <c:pt idx="15">
                  <c:v>0.5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0.8</c:v>
                </c:pt>
                <c:pt idx="20">
                  <c:v>1.2</c:v>
                </c:pt>
                <c:pt idx="21">
                  <c:v>0.2</c:v>
                </c:pt>
                <c:pt idx="22">
                  <c:v>10.2</c:v>
                </c:pt>
                <c:pt idx="23">
                  <c:v>0.8</c:v>
                </c:pt>
                <c:pt idx="24">
                  <c:v>1.8</c:v>
                </c:pt>
                <c:pt idx="25">
                  <c:v>0.2</c:v>
                </c:pt>
                <c:pt idx="26">
                  <c:v>5.5</c:v>
                </c:pt>
                <c:pt idx="27">
                  <c:v>0</c:v>
                </c:pt>
              </c:numCache>
            </c:numRef>
          </c:val>
        </c:ser>
        <c:axId val="44428580"/>
        <c:axId val="64312901"/>
      </c:barChart>
      <c:catAx>
        <c:axId val="44428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312901"/>
        <c:crosses val="autoZero"/>
        <c:auto val="1"/>
        <c:lblOffset val="100"/>
        <c:noMultiLvlLbl val="0"/>
      </c:catAx>
      <c:valAx>
        <c:axId val="64312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44285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</c:numCache>
            </c:numRef>
          </c:val>
        </c:ser>
        <c:axId val="41945198"/>
        <c:axId val="41962463"/>
      </c:barChart>
      <c:catAx>
        <c:axId val="41945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62463"/>
        <c:crosses val="autoZero"/>
        <c:auto val="1"/>
        <c:lblOffset val="100"/>
        <c:noMultiLvlLbl val="0"/>
      </c:catAx>
      <c:valAx>
        <c:axId val="41962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19451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-3.5</c:v>
                </c:pt>
                <c:pt idx="1">
                  <c:v>-2.1</c:v>
                </c:pt>
                <c:pt idx="2">
                  <c:v>-1.8</c:v>
                </c:pt>
                <c:pt idx="3">
                  <c:v>-1.1</c:v>
                </c:pt>
                <c:pt idx="4">
                  <c:v>0.1</c:v>
                </c:pt>
                <c:pt idx="5">
                  <c:v>3.1</c:v>
                </c:pt>
                <c:pt idx="6">
                  <c:v>3.5</c:v>
                </c:pt>
                <c:pt idx="7">
                  <c:v>1.3</c:v>
                </c:pt>
                <c:pt idx="8">
                  <c:v>-5.3</c:v>
                </c:pt>
                <c:pt idx="9">
                  <c:v>-8.4</c:v>
                </c:pt>
                <c:pt idx="10">
                  <c:v>-6.9</c:v>
                </c:pt>
                <c:pt idx="11">
                  <c:v>-1.9</c:v>
                </c:pt>
                <c:pt idx="12">
                  <c:v>5.7</c:v>
                </c:pt>
                <c:pt idx="13">
                  <c:v>4.1</c:v>
                </c:pt>
                <c:pt idx="14">
                  <c:v>3.7</c:v>
                </c:pt>
                <c:pt idx="15">
                  <c:v>-0.4</c:v>
                </c:pt>
                <c:pt idx="16">
                  <c:v>0.1</c:v>
                </c:pt>
                <c:pt idx="17">
                  <c:v>-6</c:v>
                </c:pt>
                <c:pt idx="18">
                  <c:v>-6.5</c:v>
                </c:pt>
                <c:pt idx="19">
                  <c:v>-0.3</c:v>
                </c:pt>
                <c:pt idx="20">
                  <c:v>-2.2</c:v>
                </c:pt>
                <c:pt idx="21">
                  <c:v>-1.1</c:v>
                </c:pt>
                <c:pt idx="22">
                  <c:v>-1.9</c:v>
                </c:pt>
                <c:pt idx="23">
                  <c:v>-0.3</c:v>
                </c:pt>
                <c:pt idx="24">
                  <c:v>-2</c:v>
                </c:pt>
                <c:pt idx="25">
                  <c:v>1.2</c:v>
                </c:pt>
                <c:pt idx="26">
                  <c:v>-1.3</c:v>
                </c:pt>
                <c:pt idx="27">
                  <c:v>-3.2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42117848"/>
        <c:axId val="43516313"/>
      </c:lineChart>
      <c:catAx>
        <c:axId val="42117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16313"/>
        <c:crosses val="autoZero"/>
        <c:auto val="1"/>
        <c:lblOffset val="100"/>
        <c:noMultiLvlLbl val="0"/>
      </c:catAx>
      <c:valAx>
        <c:axId val="43516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21178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3.4</c:v>
                </c:pt>
                <c:pt idx="1">
                  <c:v>2.1</c:v>
                </c:pt>
                <c:pt idx="2">
                  <c:v>2.1</c:v>
                </c:pt>
                <c:pt idx="3">
                  <c:v>3.8</c:v>
                </c:pt>
                <c:pt idx="4">
                  <c:v>4.8</c:v>
                </c:pt>
                <c:pt idx="5">
                  <c:v>4.6</c:v>
                </c:pt>
                <c:pt idx="6">
                  <c:v>5.6</c:v>
                </c:pt>
                <c:pt idx="7">
                  <c:v>4.4</c:v>
                </c:pt>
                <c:pt idx="8">
                  <c:v>2.5</c:v>
                </c:pt>
                <c:pt idx="9">
                  <c:v>0.9</c:v>
                </c:pt>
                <c:pt idx="10">
                  <c:v>1.3</c:v>
                </c:pt>
                <c:pt idx="11">
                  <c:v>4.3</c:v>
                </c:pt>
                <c:pt idx="12">
                  <c:v>6.2</c:v>
                </c:pt>
                <c:pt idx="13">
                  <c:v>6</c:v>
                </c:pt>
                <c:pt idx="14">
                  <c:v>5.8</c:v>
                </c:pt>
                <c:pt idx="15">
                  <c:v>4.8</c:v>
                </c:pt>
                <c:pt idx="16">
                  <c:v>4.8</c:v>
                </c:pt>
                <c:pt idx="17">
                  <c:v>4.5</c:v>
                </c:pt>
                <c:pt idx="18">
                  <c:v>3.9</c:v>
                </c:pt>
                <c:pt idx="19">
                  <c:v>3.7</c:v>
                </c:pt>
                <c:pt idx="20">
                  <c:v>3.1</c:v>
                </c:pt>
                <c:pt idx="21">
                  <c:v>3.5</c:v>
                </c:pt>
                <c:pt idx="22">
                  <c:v>2.9</c:v>
                </c:pt>
                <c:pt idx="23">
                  <c:v>3.1</c:v>
                </c:pt>
                <c:pt idx="24">
                  <c:v>3.3</c:v>
                </c:pt>
                <c:pt idx="25">
                  <c:v>4.2</c:v>
                </c:pt>
                <c:pt idx="26">
                  <c:v>3.6</c:v>
                </c:pt>
                <c:pt idx="27">
                  <c:v>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3.7</c:v>
                </c:pt>
                <c:pt idx="1">
                  <c:v>2.7</c:v>
                </c:pt>
                <c:pt idx="2">
                  <c:v>2.6</c:v>
                </c:pt>
                <c:pt idx="3">
                  <c:v>3.7</c:v>
                </c:pt>
                <c:pt idx="4">
                  <c:v>4.5</c:v>
                </c:pt>
                <c:pt idx="5">
                  <c:v>4.8</c:v>
                </c:pt>
                <c:pt idx="6">
                  <c:v>5.6</c:v>
                </c:pt>
                <c:pt idx="7">
                  <c:v>4.9</c:v>
                </c:pt>
                <c:pt idx="8">
                  <c:v>3.3</c:v>
                </c:pt>
                <c:pt idx="9">
                  <c:v>2</c:v>
                </c:pt>
                <c:pt idx="10">
                  <c:v>1.9</c:v>
                </c:pt>
                <c:pt idx="11">
                  <c:v>3.9</c:v>
                </c:pt>
                <c:pt idx="12">
                  <c:v>5.8</c:v>
                </c:pt>
                <c:pt idx="13">
                  <c:v>5.9</c:v>
                </c:pt>
                <c:pt idx="14">
                  <c:v>5.9</c:v>
                </c:pt>
                <c:pt idx="15">
                  <c:v>4.9</c:v>
                </c:pt>
                <c:pt idx="16">
                  <c:v>4.9</c:v>
                </c:pt>
                <c:pt idx="17">
                  <c:v>4.4</c:v>
                </c:pt>
                <c:pt idx="18">
                  <c:v>4</c:v>
                </c:pt>
                <c:pt idx="19">
                  <c:v>3.9</c:v>
                </c:pt>
                <c:pt idx="20">
                  <c:v>3.7</c:v>
                </c:pt>
                <c:pt idx="21">
                  <c:v>3.9</c:v>
                </c:pt>
                <c:pt idx="22">
                  <c:v>3.6</c:v>
                </c:pt>
                <c:pt idx="23">
                  <c:v>3.4</c:v>
                </c:pt>
                <c:pt idx="24">
                  <c:v>3.3</c:v>
                </c:pt>
                <c:pt idx="25">
                  <c:v>4.1</c:v>
                </c:pt>
                <c:pt idx="26">
                  <c:v>3.8</c:v>
                </c:pt>
                <c:pt idx="27">
                  <c:v>3.2</c:v>
                </c:pt>
              </c:numCache>
            </c:numRef>
          </c:val>
          <c:smooth val="0"/>
        </c:ser>
        <c:marker val="1"/>
        <c:axId val="56102498"/>
        <c:axId val="35160435"/>
      </c:lineChart>
      <c:catAx>
        <c:axId val="56102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60435"/>
        <c:crosses val="autoZero"/>
        <c:auto val="1"/>
        <c:lblOffset val="100"/>
        <c:noMultiLvlLbl val="0"/>
      </c:catAx>
      <c:valAx>
        <c:axId val="35160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61024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4.4</c:v>
                </c:pt>
                <c:pt idx="1">
                  <c:v>3.7</c:v>
                </c:pt>
                <c:pt idx="2">
                  <c:v>3.3</c:v>
                </c:pt>
                <c:pt idx="3">
                  <c:v>3.9</c:v>
                </c:pt>
                <c:pt idx="4">
                  <c:v>4.9</c:v>
                </c:pt>
                <c:pt idx="5">
                  <c:v>5.3</c:v>
                </c:pt>
                <c:pt idx="6">
                  <c:v>5.9</c:v>
                </c:pt>
                <c:pt idx="7">
                  <c:v>6</c:v>
                </c:pt>
                <c:pt idx="8">
                  <c:v>4.8</c:v>
                </c:pt>
                <c:pt idx="9">
                  <c:v>3.7</c:v>
                </c:pt>
                <c:pt idx="10">
                  <c:v>3.2</c:v>
                </c:pt>
                <c:pt idx="11">
                  <c:v>4.1</c:v>
                </c:pt>
                <c:pt idx="12">
                  <c:v>6</c:v>
                </c:pt>
                <c:pt idx="13">
                  <c:v>6.5</c:v>
                </c:pt>
                <c:pt idx="14">
                  <c:v>6.5</c:v>
                </c:pt>
                <c:pt idx="15">
                  <c:v>5.9</c:v>
                </c:pt>
                <c:pt idx="16">
                  <c:v>5.7</c:v>
                </c:pt>
                <c:pt idx="17">
                  <c:v>5.5</c:v>
                </c:pt>
                <c:pt idx="18">
                  <c:v>4.5</c:v>
                </c:pt>
                <c:pt idx="19">
                  <c:v>4.6</c:v>
                </c:pt>
                <c:pt idx="20">
                  <c:v>4.5</c:v>
                </c:pt>
                <c:pt idx="21">
                  <c:v>4.4</c:v>
                </c:pt>
                <c:pt idx="22">
                  <c:v>4.2</c:v>
                </c:pt>
                <c:pt idx="23">
                  <c:v>4.1</c:v>
                </c:pt>
                <c:pt idx="24">
                  <c:v>3.8</c:v>
                </c:pt>
                <c:pt idx="25">
                  <c:v>4.2</c:v>
                </c:pt>
                <c:pt idx="26">
                  <c:v>4.2</c:v>
                </c:pt>
                <c:pt idx="27">
                  <c:v>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6.5</c:v>
                </c:pt>
                <c:pt idx="1">
                  <c:v>6.5</c:v>
                </c:pt>
                <c:pt idx="2">
                  <c:v>6.2</c:v>
                </c:pt>
                <c:pt idx="3">
                  <c:v>6.1</c:v>
                </c:pt>
                <c:pt idx="4">
                  <c:v>6.2</c:v>
                </c:pt>
                <c:pt idx="5">
                  <c:v>6.4</c:v>
                </c:pt>
                <c:pt idx="6">
                  <c:v>6.6</c:v>
                </c:pt>
                <c:pt idx="7">
                  <c:v>6.7</c:v>
                </c:pt>
                <c:pt idx="8">
                  <c:v>6.9</c:v>
                </c:pt>
                <c:pt idx="9">
                  <c:v>6.8</c:v>
                </c:pt>
                <c:pt idx="10">
                  <c:v>6.4</c:v>
                </c:pt>
                <c:pt idx="11">
                  <c:v>6.2</c:v>
                </c:pt>
                <c:pt idx="12">
                  <c:v>6.3</c:v>
                </c:pt>
                <c:pt idx="13">
                  <c:v>6.5</c:v>
                </c:pt>
                <c:pt idx="14">
                  <c:v>6.9</c:v>
                </c:pt>
                <c:pt idx="15">
                  <c:v>7.1</c:v>
                </c:pt>
                <c:pt idx="16">
                  <c:v>7</c:v>
                </c:pt>
                <c:pt idx="17">
                  <c:v>6.9</c:v>
                </c:pt>
                <c:pt idx="18">
                  <c:v>6.7</c:v>
                </c:pt>
                <c:pt idx="19">
                  <c:v>6.7</c:v>
                </c:pt>
                <c:pt idx="20">
                  <c:v>6.5</c:v>
                </c:pt>
                <c:pt idx="21">
                  <c:v>6.4</c:v>
                </c:pt>
                <c:pt idx="22">
                  <c:v>6.4</c:v>
                </c:pt>
                <c:pt idx="23">
                  <c:v>6.3</c:v>
                </c:pt>
                <c:pt idx="24">
                  <c:v>6.2</c:v>
                </c:pt>
                <c:pt idx="25">
                  <c:v>6.1</c:v>
                </c:pt>
                <c:pt idx="26">
                  <c:v>6.2</c:v>
                </c:pt>
                <c:pt idx="27">
                  <c:v>6.1</c:v>
                </c:pt>
              </c:numCache>
            </c:numRef>
          </c:val>
          <c:smooth val="0"/>
        </c:ser>
        <c:marker val="1"/>
        <c:axId val="48008460"/>
        <c:axId val="29422957"/>
      </c:lineChart>
      <c:catAx>
        <c:axId val="48008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22957"/>
        <c:crosses val="autoZero"/>
        <c:auto val="1"/>
        <c:lblOffset val="100"/>
        <c:noMultiLvlLbl val="0"/>
      </c:catAx>
      <c:valAx>
        <c:axId val="29422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80084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Data1!$W$7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Data1!$W$9:$W$39</c:f>
              <c:numCache>
                <c:ptCount val="31"/>
                <c:pt idx="0">
                  <c:v>1024.102767649626</c:v>
                </c:pt>
                <c:pt idx="1">
                  <c:v>1023.693606794341</c:v>
                </c:pt>
                <c:pt idx="2">
                  <c:v>1025.8889825519268</c:v>
                </c:pt>
                <c:pt idx="3">
                  <c:v>1028.7893745893307</c:v>
                </c:pt>
                <c:pt idx="4">
                  <c:v>1033.9151808845445</c:v>
                </c:pt>
                <c:pt idx="5">
                  <c:v>1030.4172521322682</c:v>
                </c:pt>
                <c:pt idx="6">
                  <c:v>1022.2859217711228</c:v>
                </c:pt>
                <c:pt idx="7">
                  <c:v>1008.6836793179149</c:v>
                </c:pt>
                <c:pt idx="8">
                  <c:v>1018.1556932419552</c:v>
                </c:pt>
                <c:pt idx="9">
                  <c:v>1022.5616208345499</c:v>
                </c:pt>
                <c:pt idx="10">
                  <c:v>1026.8956775643724</c:v>
                </c:pt>
                <c:pt idx="11">
                  <c:v>1019.8619843499712</c:v>
                </c:pt>
                <c:pt idx="12">
                  <c:v>1017.9301693752644</c:v>
                </c:pt>
                <c:pt idx="13">
                  <c:v>1009.2596396809734</c:v>
                </c:pt>
                <c:pt idx="14">
                  <c:v>990.6724524444454</c:v>
                </c:pt>
                <c:pt idx="15">
                  <c:v>982.8936999721717</c:v>
                </c:pt>
                <c:pt idx="16">
                  <c:v>983.4632390406547</c:v>
                </c:pt>
                <c:pt idx="17">
                  <c:v>988.9818887634781</c:v>
                </c:pt>
                <c:pt idx="18">
                  <c:v>997.0209234568906</c:v>
                </c:pt>
                <c:pt idx="19">
                  <c:v>1014.8745685547567</c:v>
                </c:pt>
                <c:pt idx="20">
                  <c:v>1023.2546792098267</c:v>
                </c:pt>
                <c:pt idx="21">
                  <c:v>1027.7630324907723</c:v>
                </c:pt>
                <c:pt idx="22">
                  <c:v>1029.657409267645</c:v>
                </c:pt>
                <c:pt idx="23">
                  <c:v>1020.577347142622</c:v>
                </c:pt>
                <c:pt idx="24">
                  <c:v>1024.5018121084124</c:v>
                </c:pt>
                <c:pt idx="25">
                  <c:v>1027.6150230330509</c:v>
                </c:pt>
                <c:pt idx="26">
                  <c:v>1023.705064177347</c:v>
                </c:pt>
                <c:pt idx="27">
                  <c:v>1010.2724150929704</c:v>
                </c:pt>
              </c:numCache>
            </c:numRef>
          </c:val>
          <c:smooth val="0"/>
        </c:ser>
        <c:marker val="1"/>
        <c:axId val="63480022"/>
        <c:axId val="34449287"/>
      </c:lineChart>
      <c:catAx>
        <c:axId val="63480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449287"/>
        <c:crosses val="autoZero"/>
        <c:auto val="1"/>
        <c:lblOffset val="100"/>
        <c:noMultiLvlLbl val="0"/>
      </c:catAx>
      <c:valAx>
        <c:axId val="34449287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3480022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-0.9381413543263007</c:v>
                </c:pt>
                <c:pt idx="1">
                  <c:v>-3.1776652622077997</c:v>
                </c:pt>
                <c:pt idx="2">
                  <c:v>-1.8615781596764058</c:v>
                </c:pt>
                <c:pt idx="3">
                  <c:v>1.7398183364858717</c:v>
                </c:pt>
                <c:pt idx="4">
                  <c:v>4.8368225524907995</c:v>
                </c:pt>
                <c:pt idx="5">
                  <c:v>1.2196304353652472</c:v>
                </c:pt>
                <c:pt idx="6">
                  <c:v>3.0261115452890768</c:v>
                </c:pt>
                <c:pt idx="7">
                  <c:v>2.2559223315094745</c:v>
                </c:pt>
                <c:pt idx="8">
                  <c:v>-4.113175248557653</c:v>
                </c:pt>
                <c:pt idx="9">
                  <c:v>-2.356646943618715</c:v>
                </c:pt>
                <c:pt idx="10">
                  <c:v>-2.045624841506655</c:v>
                </c:pt>
                <c:pt idx="11">
                  <c:v>4.806079333600155</c:v>
                </c:pt>
                <c:pt idx="12">
                  <c:v>7.005944115667464</c:v>
                </c:pt>
                <c:pt idx="13">
                  <c:v>7.14539966520573</c:v>
                </c:pt>
                <c:pt idx="14">
                  <c:v>3.9812126798218443</c:v>
                </c:pt>
                <c:pt idx="15">
                  <c:v>3.6661151919756323</c:v>
                </c:pt>
                <c:pt idx="16">
                  <c:v>3.486665163212834</c:v>
                </c:pt>
                <c:pt idx="17">
                  <c:v>-1.7348546142989458</c:v>
                </c:pt>
                <c:pt idx="18">
                  <c:v>-0.2617003244822739</c:v>
                </c:pt>
                <c:pt idx="19">
                  <c:v>1.2177825611958153</c:v>
                </c:pt>
                <c:pt idx="20">
                  <c:v>0.31000779116238153</c:v>
                </c:pt>
                <c:pt idx="21">
                  <c:v>0.8070289247131247</c:v>
                </c:pt>
                <c:pt idx="22">
                  <c:v>-0.6320414053431288</c:v>
                </c:pt>
                <c:pt idx="23">
                  <c:v>-0.42982842377308805</c:v>
                </c:pt>
                <c:pt idx="24">
                  <c:v>-2.007764970121978</c:v>
                </c:pt>
                <c:pt idx="25">
                  <c:v>0.13812895273075707</c:v>
                </c:pt>
                <c:pt idx="26">
                  <c:v>-1.7238962659805666</c:v>
                </c:pt>
                <c:pt idx="27">
                  <c:v>-2.835190175002879</c:v>
                </c:pt>
              </c:numCache>
            </c:numRef>
          </c:val>
          <c:smooth val="0"/>
        </c:ser>
        <c:marker val="1"/>
        <c:axId val="41608128"/>
        <c:axId val="38928833"/>
      </c:lineChart>
      <c:catAx>
        <c:axId val="41608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28833"/>
        <c:crosses val="autoZero"/>
        <c:auto val="1"/>
        <c:lblOffset val="100"/>
        <c:noMultiLvlLbl val="0"/>
      </c:catAx>
      <c:valAx>
        <c:axId val="38928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16081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0.03125</cdr:y>
    </cdr:from>
    <cdr:to>
      <cdr:x>0.93625</cdr:x>
      <cdr:y>0.06625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d603eae-eb4b-4cd1-92e3-3a2e428fc92c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</cdr:x>
      <cdr:y>0.028</cdr:y>
    </cdr:from>
    <cdr:to>
      <cdr:x>0.8965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0612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8508cd5-c7d2-4835-af99-f7af4f34a5bc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0.035</cdr:y>
    </cdr:from>
    <cdr:to>
      <cdr:x>0.90175</cdr:x>
      <cdr:y>0.07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5bd0a20-ad99-4ea1-9395-1aaaf32e97a0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</cdr:x>
      <cdr:y>0.51125</cdr:y>
    </cdr:from>
    <cdr:to>
      <cdr:x>0.5195</cdr:x>
      <cdr:y>0.55075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896100" y="3609975"/>
          <a:ext cx="123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0faa739-7926-4555-bb04-344add72ebd1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0.7975</cdr:x>
      <cdr:y>0.0255</cdr:y>
    </cdr:from>
    <cdr:to>
      <cdr:x>0.88675</cdr:x>
      <cdr:y>0.05925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db832e3-4cd6-4d1d-8f88-a9d8a9065eca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0.02375</cdr:y>
    </cdr:from>
    <cdr:to>
      <cdr:x>0.934</cdr:x>
      <cdr:y>0.0575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638348b-3357-463e-a11f-4dcb50957593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0.0255</cdr:y>
    </cdr:from>
    <cdr:to>
      <cdr:x>0.91375</cdr:x>
      <cdr:y>0.05925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1317622-c8f0-48a8-a7fa-7db2173bb77a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0.81675</cdr:x>
      <cdr:y>0.02775</cdr:y>
    </cdr:from>
    <cdr:to>
      <cdr:x>0.90575</cdr:x>
      <cdr:y>0.06275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cbf7b74-339e-4a54-8705-7305e01c9df7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</cdr:x>
      <cdr:y>0.03675</cdr:y>
    </cdr:from>
    <cdr:to>
      <cdr:x>0.92725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15700" y="257175"/>
          <a:ext cx="1219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3be39c5-8a49-473a-88aa-6f2432be9abe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A1">
      <pane ySplit="2340" topLeftCell="BM6" activePane="bottomLeft" state="split"/>
      <selection pane="topLeft" activeCell="J2" sqref="J2"/>
      <selection pane="bottomLeft" activeCell="T26" sqref="T26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20" width="7.28125" style="1" customWidth="1"/>
    <col min="21" max="21" width="9.140625" style="1" customWidth="1"/>
    <col min="23" max="23" width="10.28125" style="0" bestFit="1" customWidth="1"/>
    <col min="24" max="26" width="3.7109375" style="0" customWidth="1"/>
  </cols>
  <sheetData>
    <row r="1" spans="1:23" ht="12.75">
      <c r="A1" s="62" t="s">
        <v>86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2"/>
      <c r="W1" s="2"/>
    </row>
    <row r="2" spans="1:23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43"/>
      <c r="T2" s="43"/>
      <c r="U2" s="43"/>
      <c r="V2" s="2"/>
      <c r="W2" s="2"/>
    </row>
    <row r="3" spans="1:23" ht="13.5" thickBot="1">
      <c r="A3" s="61" t="s">
        <v>90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1"/>
      <c r="U3" s="52"/>
      <c r="V3" s="2"/>
      <c r="W3" s="2"/>
    </row>
    <row r="4" spans="1:26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104</v>
      </c>
      <c r="R4" s="60">
        <v>2006</v>
      </c>
      <c r="S4" s="7"/>
      <c r="T4" s="7"/>
      <c r="U4" s="60"/>
      <c r="V4" s="18"/>
      <c r="W4" s="102"/>
      <c r="X4" s="99"/>
      <c r="Y4" s="149" t="s">
        <v>91</v>
      </c>
      <c r="Z4" s="131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9"/>
      <c r="V5" s="8"/>
      <c r="W5" s="103"/>
      <c r="X5" s="100"/>
      <c r="Y5" s="150"/>
      <c r="Z5" s="132"/>
      <c r="AA5" s="42" t="s">
        <v>84</v>
      </c>
    </row>
    <row r="6" spans="1:26" ht="13.5" customHeight="1" thickBot="1">
      <c r="A6" s="31" t="s">
        <v>0</v>
      </c>
      <c r="B6" s="144" t="s">
        <v>1</v>
      </c>
      <c r="C6" s="145"/>
      <c r="D6" s="145"/>
      <c r="E6" s="145"/>
      <c r="F6" s="146"/>
      <c r="G6" s="31" t="s">
        <v>73</v>
      </c>
      <c r="H6" s="57" t="s">
        <v>78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3</v>
      </c>
      <c r="U6" s="31" t="s">
        <v>98</v>
      </c>
      <c r="V6" s="38" t="s">
        <v>60</v>
      </c>
      <c r="W6" s="104" t="s">
        <v>60</v>
      </c>
      <c r="X6" s="147" t="s">
        <v>26</v>
      </c>
      <c r="Y6" s="150"/>
      <c r="Z6" s="132"/>
    </row>
    <row r="7" spans="1:26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72</v>
      </c>
      <c r="H7" s="58" t="s">
        <v>79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89</v>
      </c>
      <c r="S7" s="32"/>
      <c r="T7" s="32" t="s">
        <v>45</v>
      </c>
      <c r="U7" s="37" t="s">
        <v>99</v>
      </c>
      <c r="V7" s="39" t="s">
        <v>61</v>
      </c>
      <c r="W7" s="105" t="s">
        <v>62</v>
      </c>
      <c r="X7" s="147"/>
      <c r="Y7" s="150"/>
      <c r="Z7" s="132"/>
    </row>
    <row r="8" spans="1:41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57</v>
      </c>
      <c r="G8" s="33" t="s">
        <v>35</v>
      </c>
      <c r="H8" s="33" t="s">
        <v>80</v>
      </c>
      <c r="I8" s="56" t="s">
        <v>16</v>
      </c>
      <c r="J8" s="20" t="s">
        <v>17</v>
      </c>
      <c r="K8" s="56" t="s">
        <v>95</v>
      </c>
      <c r="L8" s="8" t="s">
        <v>58</v>
      </c>
      <c r="M8" s="8" t="s">
        <v>96</v>
      </c>
      <c r="N8" s="8" t="s">
        <v>97</v>
      </c>
      <c r="O8" s="20" t="s">
        <v>59</v>
      </c>
      <c r="P8" s="29" t="s">
        <v>85</v>
      </c>
      <c r="Q8" s="10" t="s">
        <v>92</v>
      </c>
      <c r="R8" s="10" t="s">
        <v>11</v>
      </c>
      <c r="S8" s="33" t="s">
        <v>18</v>
      </c>
      <c r="T8" s="33" t="s">
        <v>94</v>
      </c>
      <c r="U8" s="33" t="s">
        <v>100</v>
      </c>
      <c r="V8" s="33" t="s">
        <v>63</v>
      </c>
      <c r="W8" s="106" t="s">
        <v>63</v>
      </c>
      <c r="X8" s="148"/>
      <c r="Y8" s="151"/>
      <c r="Z8" s="132" t="s">
        <v>24</v>
      </c>
      <c r="AA8" t="s">
        <v>66</v>
      </c>
      <c r="AB8" t="s">
        <v>67</v>
      </c>
      <c r="AC8" t="s">
        <v>68</v>
      </c>
      <c r="AD8" t="s">
        <v>69</v>
      </c>
      <c r="AE8" t="s">
        <v>70</v>
      </c>
      <c r="AG8" t="s">
        <v>74</v>
      </c>
      <c r="AH8" t="s">
        <v>75</v>
      </c>
      <c r="AI8" t="s">
        <v>77</v>
      </c>
      <c r="AJ8" t="s">
        <v>76</v>
      </c>
      <c r="AL8" t="s">
        <v>54</v>
      </c>
      <c r="AM8" t="s">
        <v>87</v>
      </c>
      <c r="AN8" t="s">
        <v>88</v>
      </c>
      <c r="AO8" t="s">
        <v>89</v>
      </c>
    </row>
    <row r="9" spans="1:41" ht="12.75">
      <c r="A9" s="63">
        <v>1</v>
      </c>
      <c r="B9" s="64">
        <v>0.4</v>
      </c>
      <c r="C9" s="65">
        <v>-0.1</v>
      </c>
      <c r="D9" s="65">
        <v>0.5</v>
      </c>
      <c r="E9" s="65">
        <v>0.2</v>
      </c>
      <c r="F9" s="66">
        <f aca="true" t="shared" si="0" ref="F9:F36">AVERAGE(D9:E9)</f>
        <v>0.35</v>
      </c>
      <c r="G9" s="67">
        <f>100*(AI9/AG9)</f>
        <v>90.70756431887797</v>
      </c>
      <c r="H9" s="67">
        <f aca="true" t="shared" si="1" ref="H9:H36">AJ9</f>
        <v>-0.9381413543263007</v>
      </c>
      <c r="I9" s="68">
        <v>-3.5</v>
      </c>
      <c r="J9" s="66"/>
      <c r="K9" s="68">
        <v>3.4</v>
      </c>
      <c r="L9" s="65">
        <v>3.7</v>
      </c>
      <c r="M9" s="65">
        <v>4.4</v>
      </c>
      <c r="N9" s="65">
        <v>5.3</v>
      </c>
      <c r="O9" s="66">
        <v>6.5</v>
      </c>
      <c r="P9" s="69" t="s">
        <v>101</v>
      </c>
      <c r="Q9" s="70">
        <v>8</v>
      </c>
      <c r="R9" s="67"/>
      <c r="S9" s="67">
        <v>0</v>
      </c>
      <c r="T9" s="67"/>
      <c r="U9" s="71">
        <v>8</v>
      </c>
      <c r="V9" s="64">
        <v>1013.3</v>
      </c>
      <c r="W9" s="121">
        <f aca="true" t="shared" si="2" ref="W9:W36">V9+AT17</f>
        <v>1024.102767649626</v>
      </c>
      <c r="X9" s="130">
        <v>0</v>
      </c>
      <c r="Y9" s="133">
        <v>0</v>
      </c>
      <c r="Z9" s="126">
        <v>0</v>
      </c>
      <c r="AA9">
        <f>IF((MAX($D$9:$D$39)=$D9),A9,0)</f>
        <v>0</v>
      </c>
      <c r="AB9">
        <f>IF((MIN($E$9:$E$39)=$E9),A9,0)</f>
        <v>0</v>
      </c>
      <c r="AC9">
        <f>IF((MIN($I$9:$I$39)=$I9),A9,0)</f>
        <v>0</v>
      </c>
      <c r="AD9">
        <f aca="true" t="shared" si="3" ref="AD9:AD34">IF((MAX($S$9:$S$39)=$S9),A9,0)</f>
        <v>0</v>
      </c>
      <c r="AE9">
        <f aca="true" t="shared" si="4" ref="AE9:AE39">IF((MAX($R$9:$R$39)=$R9),A9,0)</f>
        <v>1</v>
      </c>
      <c r="AG9">
        <f>6.107*EXP(17.38*(B9/(239+B9)))</f>
        <v>6.286942849347582</v>
      </c>
      <c r="AH9">
        <f aca="true" t="shared" si="5" ref="AH9:AH39">IF(V9&gt;=0,6.107*EXP(17.38*(C9/(239+C9))),6.107*EXP(22.44*(C9/(272.4+C9))))</f>
        <v>6.062732728763058</v>
      </c>
      <c r="AI9">
        <f aca="true" t="shared" si="6" ref="AI9:AI39">IF(C9&gt;=0,AH9-(0.000799*1000*(B9-C9)),AH9-(0.00072*1000*(B9-C9)))</f>
        <v>5.702732728763058</v>
      </c>
      <c r="AJ9">
        <f>239*LN(AI9/6.107)/(17.38-LN(AI9/6.107))</f>
        <v>-0.9381413543263007</v>
      </c>
      <c r="AL9">
        <f>COUNTIF(U9:U39,"&lt;1")</f>
        <v>2</v>
      </c>
      <c r="AM9">
        <f>COUNTIF(E9:E39,"&lt;0")</f>
        <v>12</v>
      </c>
      <c r="AN9">
        <f>COUNTIF(I9:I39,"&lt;0")</f>
        <v>19</v>
      </c>
      <c r="AO9">
        <f>COUNTIF(Q9:Q39,"&gt;=39")</f>
        <v>2</v>
      </c>
    </row>
    <row r="10" spans="1:36" ht="12.75">
      <c r="A10" s="72">
        <v>2</v>
      </c>
      <c r="B10" s="73">
        <v>-2</v>
      </c>
      <c r="C10" s="74">
        <v>-2.4</v>
      </c>
      <c r="D10" s="74">
        <v>-1.3</v>
      </c>
      <c r="E10" s="74">
        <v>-2.6</v>
      </c>
      <c r="F10" s="75">
        <f t="shared" si="0"/>
        <v>-1.9500000000000002</v>
      </c>
      <c r="G10" s="67">
        <f aca="true" t="shared" si="7" ref="G10:G36">100*(AI10/AG10)</f>
        <v>91.61952024675486</v>
      </c>
      <c r="H10" s="76">
        <f t="shared" si="1"/>
        <v>-3.1776652622077997</v>
      </c>
      <c r="I10" s="77">
        <v>-2.1</v>
      </c>
      <c r="J10" s="75"/>
      <c r="K10" s="77">
        <v>2.1</v>
      </c>
      <c r="L10" s="74">
        <v>2.7</v>
      </c>
      <c r="M10" s="74">
        <v>3.7</v>
      </c>
      <c r="N10" s="74">
        <v>5.1</v>
      </c>
      <c r="O10" s="75">
        <v>6.5</v>
      </c>
      <c r="P10" s="78" t="s">
        <v>101</v>
      </c>
      <c r="Q10" s="79">
        <v>6</v>
      </c>
      <c r="R10" s="76"/>
      <c r="S10" s="76" t="s">
        <v>102</v>
      </c>
      <c r="T10" s="76"/>
      <c r="U10" s="80">
        <v>8</v>
      </c>
      <c r="V10" s="73">
        <v>1012.8</v>
      </c>
      <c r="W10" s="121">
        <f t="shared" si="2"/>
        <v>1023.693606794341</v>
      </c>
      <c r="X10" s="127">
        <v>0</v>
      </c>
      <c r="Y10" s="134">
        <v>0</v>
      </c>
      <c r="Z10" s="127">
        <v>0</v>
      </c>
      <c r="AA10">
        <f aca="true" t="shared" si="8" ref="AA10:AA39">IF((MAX($D$9:$D$39)=$D10),A10,0)</f>
        <v>0</v>
      </c>
      <c r="AB10">
        <f aca="true" t="shared" si="9" ref="AB10:AB39">IF((MIN($E$9:$E$39)=$E10),A10,0)</f>
        <v>0</v>
      </c>
      <c r="AC10">
        <f aca="true" t="shared" si="10" ref="AC10:AC39">IF((MIN($I$9:$I$39)=$I10),A10,0)</f>
        <v>0</v>
      </c>
      <c r="AD10">
        <f t="shared" si="3"/>
        <v>0</v>
      </c>
      <c r="AE10">
        <f t="shared" si="4"/>
        <v>2</v>
      </c>
      <c r="AG10">
        <f aca="true" t="shared" si="11" ref="AG10:AG39">6.107*EXP(17.38*(B10/(239+B10)))</f>
        <v>5.273893991783833</v>
      </c>
      <c r="AH10">
        <f t="shared" si="5"/>
        <v>5.119916373594777</v>
      </c>
      <c r="AI10">
        <f t="shared" si="6"/>
        <v>4.831916373594777</v>
      </c>
      <c r="AJ10">
        <f aca="true" t="shared" si="12" ref="AJ10:AJ39">239*LN(AI10/6.107)/(17.38-LN(AI10/6.107))</f>
        <v>-3.1776652622077997</v>
      </c>
    </row>
    <row r="11" spans="1:36" ht="12.75">
      <c r="A11" s="63">
        <v>3</v>
      </c>
      <c r="B11" s="64">
        <v>-1.3</v>
      </c>
      <c r="C11" s="65">
        <v>-1.5</v>
      </c>
      <c r="D11" s="65">
        <v>2</v>
      </c>
      <c r="E11" s="65">
        <v>-2.1</v>
      </c>
      <c r="F11" s="66">
        <f t="shared" si="0"/>
        <v>-0.050000000000000044</v>
      </c>
      <c r="G11" s="67">
        <f t="shared" si="7"/>
        <v>95.94611465419163</v>
      </c>
      <c r="H11" s="67">
        <f t="shared" si="1"/>
        <v>-1.8615781596764058</v>
      </c>
      <c r="I11" s="68">
        <v>-1.8</v>
      </c>
      <c r="J11" s="66"/>
      <c r="K11" s="68">
        <v>2.1</v>
      </c>
      <c r="L11" s="65">
        <v>2.6</v>
      </c>
      <c r="M11" s="65">
        <v>3.3</v>
      </c>
      <c r="N11" s="65">
        <v>4.7</v>
      </c>
      <c r="O11" s="66">
        <v>6.2</v>
      </c>
      <c r="P11" s="69" t="s">
        <v>101</v>
      </c>
      <c r="Q11" s="70">
        <v>4</v>
      </c>
      <c r="R11" s="67"/>
      <c r="S11" s="67">
        <v>0.2</v>
      </c>
      <c r="T11" s="67"/>
      <c r="U11" s="71">
        <v>8</v>
      </c>
      <c r="V11" s="64">
        <v>1015</v>
      </c>
      <c r="W11" s="121">
        <f t="shared" si="2"/>
        <v>1025.8889825519268</v>
      </c>
      <c r="X11" s="127">
        <v>0</v>
      </c>
      <c r="Y11" s="134">
        <v>0</v>
      </c>
      <c r="Z11" s="127">
        <v>0</v>
      </c>
      <c r="AA11">
        <f t="shared" si="8"/>
        <v>0</v>
      </c>
      <c r="AB11">
        <f t="shared" si="9"/>
        <v>0</v>
      </c>
      <c r="AC11">
        <f t="shared" si="10"/>
        <v>0</v>
      </c>
      <c r="AD11">
        <f t="shared" si="3"/>
        <v>0</v>
      </c>
      <c r="AE11">
        <f t="shared" si="4"/>
        <v>3</v>
      </c>
      <c r="AG11">
        <f t="shared" si="11"/>
        <v>5.553248472803667</v>
      </c>
      <c r="AH11">
        <f t="shared" si="5"/>
        <v>5.472126146748352</v>
      </c>
      <c r="AI11">
        <f t="shared" si="6"/>
        <v>5.328126146748352</v>
      </c>
      <c r="AJ11">
        <f t="shared" si="12"/>
        <v>-1.8615781596764058</v>
      </c>
    </row>
    <row r="12" spans="1:36" ht="12.75">
      <c r="A12" s="72">
        <v>4</v>
      </c>
      <c r="B12" s="73">
        <v>2</v>
      </c>
      <c r="C12" s="74">
        <v>1.9</v>
      </c>
      <c r="D12" s="74">
        <v>6.7</v>
      </c>
      <c r="E12" s="74">
        <v>-1.3</v>
      </c>
      <c r="F12" s="75">
        <f t="shared" si="0"/>
        <v>2.7</v>
      </c>
      <c r="G12" s="67">
        <f t="shared" si="7"/>
        <v>98.15447168804357</v>
      </c>
      <c r="H12" s="76">
        <f t="shared" si="1"/>
        <v>1.7398183364858717</v>
      </c>
      <c r="I12" s="77">
        <v>-1.1</v>
      </c>
      <c r="J12" s="75"/>
      <c r="K12" s="77">
        <v>3.8</v>
      </c>
      <c r="L12" s="74">
        <v>3.7</v>
      </c>
      <c r="M12" s="74">
        <v>3.9</v>
      </c>
      <c r="N12" s="74">
        <v>4.7</v>
      </c>
      <c r="O12" s="75">
        <v>6.1</v>
      </c>
      <c r="P12" s="78" t="s">
        <v>103</v>
      </c>
      <c r="Q12" s="79">
        <v>10</v>
      </c>
      <c r="R12" s="76"/>
      <c r="S12" s="76">
        <v>0</v>
      </c>
      <c r="T12" s="76"/>
      <c r="U12" s="80">
        <v>8</v>
      </c>
      <c r="V12" s="73">
        <v>1018</v>
      </c>
      <c r="W12" s="121">
        <f t="shared" si="2"/>
        <v>1028.7893745893307</v>
      </c>
      <c r="X12" s="127">
        <v>0</v>
      </c>
      <c r="Y12" s="134">
        <v>0</v>
      </c>
      <c r="Z12" s="127">
        <v>0</v>
      </c>
      <c r="AA12">
        <f t="shared" si="8"/>
        <v>0</v>
      </c>
      <c r="AB12">
        <f t="shared" si="9"/>
        <v>0</v>
      </c>
      <c r="AC12">
        <f t="shared" si="10"/>
        <v>0</v>
      </c>
      <c r="AD12">
        <f t="shared" si="3"/>
        <v>0</v>
      </c>
      <c r="AE12">
        <f t="shared" si="4"/>
        <v>4</v>
      </c>
      <c r="AG12">
        <f t="shared" si="11"/>
        <v>7.054516284028025</v>
      </c>
      <c r="AH12">
        <f t="shared" si="5"/>
        <v>7.004223188734711</v>
      </c>
      <c r="AI12">
        <f t="shared" si="6"/>
        <v>6.924323188734711</v>
      </c>
      <c r="AJ12">
        <f t="shared" si="12"/>
        <v>1.7398183364858717</v>
      </c>
    </row>
    <row r="13" spans="1:36" ht="12.75">
      <c r="A13" s="63">
        <v>5</v>
      </c>
      <c r="B13" s="64">
        <v>5.3</v>
      </c>
      <c r="C13" s="65">
        <v>5.1</v>
      </c>
      <c r="D13" s="65">
        <v>7.9</v>
      </c>
      <c r="E13" s="65">
        <v>2</v>
      </c>
      <c r="F13" s="66">
        <f t="shared" si="0"/>
        <v>4.95</v>
      </c>
      <c r="G13" s="67">
        <f t="shared" si="7"/>
        <v>96.8218248412051</v>
      </c>
      <c r="H13" s="67">
        <f t="shared" si="1"/>
        <v>4.8368225524907995</v>
      </c>
      <c r="I13" s="68">
        <v>0.1</v>
      </c>
      <c r="J13" s="66"/>
      <c r="K13" s="68">
        <v>4.8</v>
      </c>
      <c r="L13" s="65">
        <v>4.5</v>
      </c>
      <c r="M13" s="65">
        <v>4.9</v>
      </c>
      <c r="N13" s="65">
        <v>5.3</v>
      </c>
      <c r="O13" s="66">
        <v>6.2</v>
      </c>
      <c r="P13" s="69" t="s">
        <v>103</v>
      </c>
      <c r="Q13" s="70">
        <v>12</v>
      </c>
      <c r="R13" s="67"/>
      <c r="S13" s="67">
        <v>0</v>
      </c>
      <c r="T13" s="67"/>
      <c r="U13" s="71">
        <v>8</v>
      </c>
      <c r="V13" s="64">
        <v>1023.2</v>
      </c>
      <c r="W13" s="121">
        <f t="shared" si="2"/>
        <v>1033.9151808845445</v>
      </c>
      <c r="X13" s="127">
        <v>0</v>
      </c>
      <c r="Y13" s="134">
        <v>0</v>
      </c>
      <c r="Z13" s="127">
        <v>0</v>
      </c>
      <c r="AA13">
        <f t="shared" si="8"/>
        <v>0</v>
      </c>
      <c r="AB13">
        <f t="shared" si="9"/>
        <v>0</v>
      </c>
      <c r="AC13">
        <f t="shared" si="10"/>
        <v>0</v>
      </c>
      <c r="AD13">
        <f t="shared" si="3"/>
        <v>0</v>
      </c>
      <c r="AE13">
        <f t="shared" si="4"/>
        <v>5</v>
      </c>
      <c r="AG13">
        <f t="shared" si="11"/>
        <v>8.903891765391034</v>
      </c>
      <c r="AH13">
        <f t="shared" si="5"/>
        <v>8.780710489137393</v>
      </c>
      <c r="AI13">
        <f t="shared" si="6"/>
        <v>8.620910489137392</v>
      </c>
      <c r="AJ13">
        <f t="shared" si="12"/>
        <v>4.8368225524907995</v>
      </c>
    </row>
    <row r="14" spans="1:36" ht="12.75">
      <c r="A14" s="72">
        <v>6</v>
      </c>
      <c r="B14" s="73">
        <v>4.3</v>
      </c>
      <c r="C14" s="74">
        <v>3.1</v>
      </c>
      <c r="D14" s="74">
        <v>8.2</v>
      </c>
      <c r="E14" s="74">
        <v>4</v>
      </c>
      <c r="F14" s="75">
        <f t="shared" si="0"/>
        <v>6.1</v>
      </c>
      <c r="G14" s="67">
        <f t="shared" si="7"/>
        <v>80.33801329604023</v>
      </c>
      <c r="H14" s="76">
        <f t="shared" si="1"/>
        <v>1.2196304353652472</v>
      </c>
      <c r="I14" s="77">
        <v>3.1</v>
      </c>
      <c r="J14" s="75"/>
      <c r="K14" s="77">
        <v>4.6</v>
      </c>
      <c r="L14" s="74">
        <v>4.8</v>
      </c>
      <c r="M14" s="74">
        <v>5.3</v>
      </c>
      <c r="N14" s="74">
        <v>5.8</v>
      </c>
      <c r="O14" s="75">
        <v>6.4</v>
      </c>
      <c r="P14" s="78" t="s">
        <v>108</v>
      </c>
      <c r="Q14" s="79">
        <v>19</v>
      </c>
      <c r="R14" s="76"/>
      <c r="S14" s="76">
        <v>0</v>
      </c>
      <c r="T14" s="76"/>
      <c r="U14" s="80">
        <v>8</v>
      </c>
      <c r="V14" s="73">
        <v>1019.7</v>
      </c>
      <c r="W14" s="121">
        <f t="shared" si="2"/>
        <v>1030.4172521322682</v>
      </c>
      <c r="X14" s="127">
        <v>0</v>
      </c>
      <c r="Y14" s="134">
        <v>0</v>
      </c>
      <c r="Z14" s="127">
        <v>0</v>
      </c>
      <c r="AA14">
        <f t="shared" si="8"/>
        <v>0</v>
      </c>
      <c r="AB14">
        <f t="shared" si="9"/>
        <v>0</v>
      </c>
      <c r="AC14">
        <f t="shared" si="10"/>
        <v>0</v>
      </c>
      <c r="AD14">
        <f t="shared" si="3"/>
        <v>0</v>
      </c>
      <c r="AE14">
        <f t="shared" si="4"/>
        <v>6</v>
      </c>
      <c r="AG14">
        <f t="shared" si="11"/>
        <v>8.302890934011156</v>
      </c>
      <c r="AH14">
        <f t="shared" si="5"/>
        <v>7.629177622521602</v>
      </c>
      <c r="AI14">
        <f t="shared" si="6"/>
        <v>6.670377622521602</v>
      </c>
      <c r="AJ14">
        <f t="shared" si="12"/>
        <v>1.2196304353652472</v>
      </c>
    </row>
    <row r="15" spans="1:36" ht="12.75">
      <c r="A15" s="63">
        <v>7</v>
      </c>
      <c r="B15" s="64">
        <v>8.2</v>
      </c>
      <c r="C15" s="65">
        <v>6</v>
      </c>
      <c r="D15" s="65">
        <v>8.9</v>
      </c>
      <c r="E15" s="65">
        <v>4.3</v>
      </c>
      <c r="F15" s="66">
        <f t="shared" si="0"/>
        <v>6.6</v>
      </c>
      <c r="G15" s="67">
        <f t="shared" si="7"/>
        <v>69.822445889405</v>
      </c>
      <c r="H15" s="67">
        <f t="shared" si="1"/>
        <v>3.0261115452890768</v>
      </c>
      <c r="I15" s="68">
        <v>3.5</v>
      </c>
      <c r="J15" s="66"/>
      <c r="K15" s="68">
        <v>5.6</v>
      </c>
      <c r="L15" s="65">
        <v>5.6</v>
      </c>
      <c r="M15" s="65">
        <v>5.9</v>
      </c>
      <c r="N15" s="65">
        <v>6</v>
      </c>
      <c r="O15" s="66">
        <v>6.6</v>
      </c>
      <c r="P15" s="69" t="s">
        <v>108</v>
      </c>
      <c r="Q15" s="70">
        <v>29</v>
      </c>
      <c r="R15" s="67"/>
      <c r="S15" s="67">
        <v>2.6</v>
      </c>
      <c r="T15" s="67"/>
      <c r="U15" s="71">
        <v>8</v>
      </c>
      <c r="V15" s="64">
        <v>1011.8</v>
      </c>
      <c r="W15" s="121">
        <f t="shared" si="2"/>
        <v>1022.2859217711228</v>
      </c>
      <c r="X15" s="127">
        <v>0</v>
      </c>
      <c r="Y15" s="134">
        <v>0</v>
      </c>
      <c r="Z15" s="127">
        <v>0</v>
      </c>
      <c r="AA15">
        <f t="shared" si="8"/>
        <v>0</v>
      </c>
      <c r="AB15">
        <f t="shared" si="9"/>
        <v>0</v>
      </c>
      <c r="AC15">
        <f t="shared" si="10"/>
        <v>0</v>
      </c>
      <c r="AD15">
        <f t="shared" si="3"/>
        <v>0</v>
      </c>
      <c r="AE15">
        <f t="shared" si="4"/>
        <v>7</v>
      </c>
      <c r="AG15">
        <f t="shared" si="11"/>
        <v>10.869456390833992</v>
      </c>
      <c r="AH15">
        <f t="shared" si="5"/>
        <v>9.347120306962537</v>
      </c>
      <c r="AI15">
        <f t="shared" si="6"/>
        <v>7.589320306962538</v>
      </c>
      <c r="AJ15">
        <f t="shared" si="12"/>
        <v>3.0261115452890768</v>
      </c>
    </row>
    <row r="16" spans="1:36" ht="12.75">
      <c r="A16" s="72">
        <v>8</v>
      </c>
      <c r="B16" s="73">
        <v>4.5</v>
      </c>
      <c r="C16" s="74">
        <v>3.6</v>
      </c>
      <c r="D16" s="74">
        <v>9.2</v>
      </c>
      <c r="E16" s="74">
        <v>4.3</v>
      </c>
      <c r="F16" s="75">
        <f t="shared" si="0"/>
        <v>6.75</v>
      </c>
      <c r="G16" s="67">
        <f t="shared" si="7"/>
        <v>85.32735962547746</v>
      </c>
      <c r="H16" s="76">
        <f t="shared" si="1"/>
        <v>2.2559223315094745</v>
      </c>
      <c r="I16" s="77">
        <v>1.3</v>
      </c>
      <c r="J16" s="75"/>
      <c r="K16" s="77">
        <v>4.4</v>
      </c>
      <c r="L16" s="74">
        <v>4.9</v>
      </c>
      <c r="M16" s="74">
        <v>6</v>
      </c>
      <c r="N16" s="74">
        <v>6.3</v>
      </c>
      <c r="O16" s="75">
        <v>6.7</v>
      </c>
      <c r="P16" s="78" t="s">
        <v>108</v>
      </c>
      <c r="Q16" s="79">
        <v>35</v>
      </c>
      <c r="R16" s="76"/>
      <c r="S16" s="76">
        <v>0</v>
      </c>
      <c r="T16" s="76"/>
      <c r="U16" s="80">
        <v>2</v>
      </c>
      <c r="V16" s="73">
        <v>998.2</v>
      </c>
      <c r="W16" s="121">
        <f t="shared" si="2"/>
        <v>1008.6836793179149</v>
      </c>
      <c r="X16" s="127">
        <v>0</v>
      </c>
      <c r="Y16" s="134">
        <v>0</v>
      </c>
      <c r="Z16" s="127">
        <v>0</v>
      </c>
      <c r="AA16">
        <f t="shared" si="8"/>
        <v>0</v>
      </c>
      <c r="AB16">
        <f t="shared" si="9"/>
        <v>0</v>
      </c>
      <c r="AC16">
        <f t="shared" si="10"/>
        <v>0</v>
      </c>
      <c r="AD16">
        <f t="shared" si="3"/>
        <v>0</v>
      </c>
      <c r="AE16">
        <f t="shared" si="4"/>
        <v>8</v>
      </c>
      <c r="AG16">
        <f t="shared" si="11"/>
        <v>8.420141382073544</v>
      </c>
      <c r="AH16">
        <f t="shared" si="5"/>
        <v>7.903784318055541</v>
      </c>
      <c r="AI16">
        <f t="shared" si="6"/>
        <v>7.184684318055541</v>
      </c>
      <c r="AJ16">
        <f t="shared" si="12"/>
        <v>2.2559223315094745</v>
      </c>
    </row>
    <row r="17" spans="1:46" ht="12.75">
      <c r="A17" s="63">
        <v>9</v>
      </c>
      <c r="B17" s="64">
        <v>0</v>
      </c>
      <c r="C17" s="65">
        <v>-1.4</v>
      </c>
      <c r="D17" s="65">
        <v>5.7</v>
      </c>
      <c r="E17" s="65">
        <v>-0.2</v>
      </c>
      <c r="F17" s="66">
        <f t="shared" si="0"/>
        <v>2.75</v>
      </c>
      <c r="G17" s="67">
        <f t="shared" si="7"/>
        <v>73.76052331234912</v>
      </c>
      <c r="H17" s="67">
        <f t="shared" si="1"/>
        <v>-4.113175248557653</v>
      </c>
      <c r="I17" s="68">
        <v>-5.3</v>
      </c>
      <c r="J17" s="66"/>
      <c r="K17" s="68">
        <v>2.5</v>
      </c>
      <c r="L17" s="65">
        <v>3.3</v>
      </c>
      <c r="M17" s="65">
        <v>4.8</v>
      </c>
      <c r="N17" s="65">
        <v>6.1</v>
      </c>
      <c r="O17" s="66">
        <v>6.9</v>
      </c>
      <c r="P17" s="69" t="s">
        <v>115</v>
      </c>
      <c r="Q17" s="70">
        <v>22</v>
      </c>
      <c r="R17" s="67"/>
      <c r="S17" s="67">
        <v>0</v>
      </c>
      <c r="T17" s="67"/>
      <c r="U17" s="71">
        <v>1</v>
      </c>
      <c r="V17" s="64">
        <v>1007.4</v>
      </c>
      <c r="W17" s="121">
        <f t="shared" si="2"/>
        <v>1018.1556932419552</v>
      </c>
      <c r="X17" s="127">
        <v>0</v>
      </c>
      <c r="Y17" s="134">
        <v>0</v>
      </c>
      <c r="Z17" s="127">
        <v>0</v>
      </c>
      <c r="AA17">
        <f t="shared" si="8"/>
        <v>0</v>
      </c>
      <c r="AB17">
        <f t="shared" si="9"/>
        <v>0</v>
      </c>
      <c r="AC17">
        <f t="shared" si="10"/>
        <v>0</v>
      </c>
      <c r="AD17">
        <f t="shared" si="3"/>
        <v>0</v>
      </c>
      <c r="AE17">
        <f t="shared" si="4"/>
        <v>9</v>
      </c>
      <c r="AG17">
        <f t="shared" si="11"/>
        <v>6.107</v>
      </c>
      <c r="AH17">
        <f t="shared" si="5"/>
        <v>5.512555158685161</v>
      </c>
      <c r="AI17">
        <f t="shared" si="6"/>
        <v>4.504555158685161</v>
      </c>
      <c r="AJ17">
        <f t="shared" si="12"/>
        <v>-4.113175248557653</v>
      </c>
      <c r="AT17">
        <f aca="true" t="shared" si="13" ref="AT17:AT47">V9*(10^(85/(18429.1+(67.53*B9)+(0.003*31)))-1)</f>
        <v>10.802767649626023</v>
      </c>
    </row>
    <row r="18" spans="1:46" ht="12.75">
      <c r="A18" s="72">
        <v>10</v>
      </c>
      <c r="B18" s="73">
        <v>-1.5</v>
      </c>
      <c r="C18" s="74">
        <v>-1.8</v>
      </c>
      <c r="D18" s="74">
        <v>6.2</v>
      </c>
      <c r="E18" s="74">
        <v>-4.1</v>
      </c>
      <c r="F18" s="75">
        <f t="shared" si="0"/>
        <v>1.0500000000000003</v>
      </c>
      <c r="G18" s="67">
        <f t="shared" si="7"/>
        <v>93.8649804697412</v>
      </c>
      <c r="H18" s="76">
        <f t="shared" si="1"/>
        <v>-2.356646943618715</v>
      </c>
      <c r="I18" s="77">
        <v>-8.4</v>
      </c>
      <c r="J18" s="75"/>
      <c r="K18" s="77">
        <v>0.9</v>
      </c>
      <c r="L18" s="74">
        <v>2</v>
      </c>
      <c r="M18" s="74">
        <v>3.7</v>
      </c>
      <c r="N18" s="74">
        <v>5.3</v>
      </c>
      <c r="O18" s="75">
        <v>6.8</v>
      </c>
      <c r="P18" s="78" t="s">
        <v>115</v>
      </c>
      <c r="Q18" s="79">
        <v>8</v>
      </c>
      <c r="R18" s="76"/>
      <c r="S18" s="76">
        <v>0</v>
      </c>
      <c r="T18" s="76"/>
      <c r="U18" s="80">
        <v>2</v>
      </c>
      <c r="V18" s="73">
        <v>1011.7</v>
      </c>
      <c r="W18" s="121">
        <f t="shared" si="2"/>
        <v>1022.5616208345499</v>
      </c>
      <c r="X18" s="127">
        <v>0</v>
      </c>
      <c r="Y18" s="134">
        <v>0</v>
      </c>
      <c r="Z18" s="127">
        <v>0</v>
      </c>
      <c r="AA18">
        <f t="shared" si="8"/>
        <v>0</v>
      </c>
      <c r="AB18">
        <f t="shared" si="9"/>
        <v>10</v>
      </c>
      <c r="AC18">
        <f t="shared" si="10"/>
        <v>10</v>
      </c>
      <c r="AD18">
        <f t="shared" si="3"/>
        <v>0</v>
      </c>
      <c r="AE18">
        <f t="shared" si="4"/>
        <v>10</v>
      </c>
      <c r="AG18">
        <f t="shared" si="11"/>
        <v>5.472126146748352</v>
      </c>
      <c r="AH18">
        <f t="shared" si="5"/>
        <v>5.3524101389249426</v>
      </c>
      <c r="AI18">
        <f t="shared" si="6"/>
        <v>5.136410138924942</v>
      </c>
      <c r="AJ18">
        <f t="shared" si="12"/>
        <v>-2.356646943618715</v>
      </c>
      <c r="AT18">
        <f t="shared" si="13"/>
        <v>10.893606794341107</v>
      </c>
    </row>
    <row r="19" spans="1:46" ht="12.75">
      <c r="A19" s="63">
        <v>11</v>
      </c>
      <c r="B19" s="64">
        <v>-1.2</v>
      </c>
      <c r="C19" s="65">
        <v>-1.5</v>
      </c>
      <c r="D19" s="65">
        <v>5.5</v>
      </c>
      <c r="E19" s="65">
        <v>-3.6</v>
      </c>
      <c r="F19" s="66">
        <f t="shared" si="0"/>
        <v>0.95</v>
      </c>
      <c r="G19" s="67">
        <f t="shared" si="7"/>
        <v>93.95658050784024</v>
      </c>
      <c r="H19" s="67">
        <f t="shared" si="1"/>
        <v>-2.045624841506655</v>
      </c>
      <c r="I19" s="68">
        <v>-6.9</v>
      </c>
      <c r="J19" s="66"/>
      <c r="K19" s="68">
        <v>1.3</v>
      </c>
      <c r="L19" s="65">
        <v>1.9</v>
      </c>
      <c r="M19" s="65">
        <v>3.2</v>
      </c>
      <c r="N19" s="65">
        <v>4.8</v>
      </c>
      <c r="O19" s="66">
        <v>6.4</v>
      </c>
      <c r="P19" s="69" t="s">
        <v>117</v>
      </c>
      <c r="Q19" s="70">
        <v>17</v>
      </c>
      <c r="R19" s="67"/>
      <c r="S19" s="67">
        <v>6.2</v>
      </c>
      <c r="T19" s="67"/>
      <c r="U19" s="71">
        <v>8</v>
      </c>
      <c r="V19" s="64">
        <v>1016</v>
      </c>
      <c r="W19" s="121">
        <f t="shared" si="2"/>
        <v>1026.8956775643724</v>
      </c>
      <c r="X19" s="127">
        <v>0</v>
      </c>
      <c r="Y19" s="134">
        <v>0</v>
      </c>
      <c r="Z19" s="127">
        <v>0</v>
      </c>
      <c r="AA19">
        <f t="shared" si="8"/>
        <v>0</v>
      </c>
      <c r="AB19">
        <f t="shared" si="9"/>
        <v>0</v>
      </c>
      <c r="AC19">
        <f t="shared" si="10"/>
        <v>0</v>
      </c>
      <c r="AD19">
        <f t="shared" si="3"/>
        <v>0</v>
      </c>
      <c r="AE19">
        <f t="shared" si="4"/>
        <v>11</v>
      </c>
      <c r="AG19">
        <f t="shared" si="11"/>
        <v>5.594207577945808</v>
      </c>
      <c r="AH19">
        <f t="shared" si="5"/>
        <v>5.472126146748352</v>
      </c>
      <c r="AI19">
        <f t="shared" si="6"/>
        <v>5.256126146748352</v>
      </c>
      <c r="AJ19">
        <f t="shared" si="12"/>
        <v>-2.045624841506655</v>
      </c>
      <c r="AT19">
        <f t="shared" si="13"/>
        <v>10.888982551926762</v>
      </c>
    </row>
    <row r="20" spans="1:46" ht="12.75">
      <c r="A20" s="72">
        <v>12</v>
      </c>
      <c r="B20" s="73">
        <v>5.5</v>
      </c>
      <c r="C20" s="74">
        <v>5.2</v>
      </c>
      <c r="D20" s="74">
        <v>10.1</v>
      </c>
      <c r="E20" s="74">
        <v>-1.2</v>
      </c>
      <c r="F20" s="75">
        <f t="shared" si="0"/>
        <v>4.45</v>
      </c>
      <c r="G20" s="67">
        <f t="shared" si="7"/>
        <v>95.27962576491095</v>
      </c>
      <c r="H20" s="76">
        <f t="shared" si="1"/>
        <v>4.806079333600155</v>
      </c>
      <c r="I20" s="77">
        <v>-1.9</v>
      </c>
      <c r="J20" s="75"/>
      <c r="K20" s="77">
        <v>4.3</v>
      </c>
      <c r="L20" s="74">
        <v>3.9</v>
      </c>
      <c r="M20" s="74">
        <v>4.1</v>
      </c>
      <c r="N20" s="74">
        <v>4.8</v>
      </c>
      <c r="O20" s="75">
        <v>6.2</v>
      </c>
      <c r="P20" s="78" t="s">
        <v>117</v>
      </c>
      <c r="Q20" s="79">
        <v>19</v>
      </c>
      <c r="R20" s="76"/>
      <c r="S20" s="76">
        <v>0.3</v>
      </c>
      <c r="T20" s="76"/>
      <c r="U20" s="80">
        <v>8</v>
      </c>
      <c r="V20" s="73">
        <v>1009.3</v>
      </c>
      <c r="W20" s="121">
        <f t="shared" si="2"/>
        <v>1019.8619843499712</v>
      </c>
      <c r="X20" s="127">
        <v>0</v>
      </c>
      <c r="Y20" s="134">
        <v>0</v>
      </c>
      <c r="Z20" s="127">
        <v>0</v>
      </c>
      <c r="AA20">
        <f t="shared" si="8"/>
        <v>0</v>
      </c>
      <c r="AB20">
        <f t="shared" si="9"/>
        <v>0</v>
      </c>
      <c r="AC20">
        <f t="shared" si="10"/>
        <v>0</v>
      </c>
      <c r="AD20">
        <f t="shared" si="3"/>
        <v>0</v>
      </c>
      <c r="AE20">
        <f t="shared" si="4"/>
        <v>12</v>
      </c>
      <c r="AG20">
        <f t="shared" si="11"/>
        <v>9.028595330281249</v>
      </c>
      <c r="AH20">
        <f t="shared" si="5"/>
        <v>8.842111842520199</v>
      </c>
      <c r="AI20">
        <f t="shared" si="6"/>
        <v>8.6024118425202</v>
      </c>
      <c r="AJ20">
        <f t="shared" si="12"/>
        <v>4.806079333600155</v>
      </c>
      <c r="AT20">
        <f t="shared" si="13"/>
        <v>10.789374589330778</v>
      </c>
    </row>
    <row r="21" spans="1:46" ht="12.75">
      <c r="A21" s="63">
        <v>13</v>
      </c>
      <c r="B21" s="64">
        <v>8.5</v>
      </c>
      <c r="C21" s="65">
        <v>7.8</v>
      </c>
      <c r="D21" s="65">
        <v>10.2</v>
      </c>
      <c r="E21" s="65">
        <v>5.5</v>
      </c>
      <c r="F21" s="66">
        <f t="shared" si="0"/>
        <v>7.85</v>
      </c>
      <c r="G21" s="67">
        <f t="shared" si="7"/>
        <v>90.30945279339494</v>
      </c>
      <c r="H21" s="67">
        <f t="shared" si="1"/>
        <v>7.005944115667464</v>
      </c>
      <c r="I21" s="68">
        <v>5.7</v>
      </c>
      <c r="J21" s="66"/>
      <c r="K21" s="68">
        <v>6.2</v>
      </c>
      <c r="L21" s="65">
        <v>5.8</v>
      </c>
      <c r="M21" s="65">
        <v>6</v>
      </c>
      <c r="N21" s="65">
        <v>5.8</v>
      </c>
      <c r="O21" s="66">
        <v>6.3</v>
      </c>
      <c r="P21" s="69" t="s">
        <v>117</v>
      </c>
      <c r="Q21" s="70">
        <v>15</v>
      </c>
      <c r="R21" s="67"/>
      <c r="S21" s="67">
        <v>0.4</v>
      </c>
      <c r="T21" s="67"/>
      <c r="U21" s="71">
        <v>8</v>
      </c>
      <c r="V21" s="64">
        <v>1007.5</v>
      </c>
      <c r="W21" s="121">
        <f t="shared" si="2"/>
        <v>1017.9301693752644</v>
      </c>
      <c r="X21" s="127">
        <v>0</v>
      </c>
      <c r="Y21" s="134">
        <v>0</v>
      </c>
      <c r="Z21" s="127">
        <v>0</v>
      </c>
      <c r="AA21">
        <f t="shared" si="8"/>
        <v>0</v>
      </c>
      <c r="AB21">
        <f t="shared" si="9"/>
        <v>0</v>
      </c>
      <c r="AC21">
        <f t="shared" si="10"/>
        <v>0</v>
      </c>
      <c r="AD21">
        <f t="shared" si="3"/>
        <v>0</v>
      </c>
      <c r="AE21">
        <f t="shared" si="4"/>
        <v>13</v>
      </c>
      <c r="AG21">
        <f t="shared" si="11"/>
        <v>11.093113863278093</v>
      </c>
      <c r="AH21">
        <f t="shared" si="5"/>
        <v>10.57743042767468</v>
      </c>
      <c r="AI21">
        <f t="shared" si="6"/>
        <v>10.018130427674679</v>
      </c>
      <c r="AJ21">
        <f t="shared" si="12"/>
        <v>7.005944115667464</v>
      </c>
      <c r="AT21">
        <f t="shared" si="13"/>
        <v>10.715180884544344</v>
      </c>
    </row>
    <row r="22" spans="1:46" ht="12.75">
      <c r="A22" s="72">
        <v>14</v>
      </c>
      <c r="B22" s="73">
        <v>8</v>
      </c>
      <c r="C22" s="74">
        <v>7.6</v>
      </c>
      <c r="D22" s="74">
        <v>11.1</v>
      </c>
      <c r="E22" s="74">
        <v>6.1</v>
      </c>
      <c r="F22" s="75">
        <f t="shared" si="0"/>
        <v>8.6</v>
      </c>
      <c r="G22" s="67">
        <f t="shared" si="7"/>
        <v>94.32840781321701</v>
      </c>
      <c r="H22" s="76">
        <f t="shared" si="1"/>
        <v>7.14539966520573</v>
      </c>
      <c r="I22" s="77">
        <v>4.1</v>
      </c>
      <c r="J22" s="75"/>
      <c r="K22" s="77">
        <v>6</v>
      </c>
      <c r="L22" s="74">
        <v>5.9</v>
      </c>
      <c r="M22" s="74">
        <v>6.5</v>
      </c>
      <c r="N22" s="74">
        <v>6.5</v>
      </c>
      <c r="O22" s="75">
        <v>6.5</v>
      </c>
      <c r="P22" s="78" t="s">
        <v>108</v>
      </c>
      <c r="Q22" s="79">
        <v>47</v>
      </c>
      <c r="R22" s="76"/>
      <c r="S22" s="76">
        <v>3.2</v>
      </c>
      <c r="T22" s="76"/>
      <c r="U22" s="80">
        <v>5</v>
      </c>
      <c r="V22" s="73">
        <v>998.9</v>
      </c>
      <c r="W22" s="121">
        <f t="shared" si="2"/>
        <v>1009.2596396809734</v>
      </c>
      <c r="X22" s="127">
        <v>0</v>
      </c>
      <c r="Y22" s="134">
        <v>0</v>
      </c>
      <c r="Z22" s="127">
        <v>0</v>
      </c>
      <c r="AA22">
        <f t="shared" si="8"/>
        <v>14</v>
      </c>
      <c r="AB22">
        <f t="shared" si="9"/>
        <v>0</v>
      </c>
      <c r="AC22">
        <f t="shared" si="10"/>
        <v>0</v>
      </c>
      <c r="AD22">
        <f t="shared" si="3"/>
        <v>0</v>
      </c>
      <c r="AE22">
        <f t="shared" si="4"/>
        <v>14</v>
      </c>
      <c r="AG22">
        <f t="shared" si="11"/>
        <v>10.722567515390086</v>
      </c>
      <c r="AH22">
        <f t="shared" si="5"/>
        <v>10.434027213964692</v>
      </c>
      <c r="AI22">
        <f t="shared" si="6"/>
        <v>10.114427213964692</v>
      </c>
      <c r="AJ22">
        <f t="shared" si="12"/>
        <v>7.14539966520573</v>
      </c>
      <c r="AT22">
        <f t="shared" si="13"/>
        <v>10.717252132268094</v>
      </c>
    </row>
    <row r="23" spans="1:46" ht="12.75">
      <c r="A23" s="63">
        <v>15</v>
      </c>
      <c r="B23" s="64">
        <v>7.9</v>
      </c>
      <c r="C23" s="65">
        <v>6.2</v>
      </c>
      <c r="D23" s="65">
        <v>10.9</v>
      </c>
      <c r="E23" s="65">
        <v>6.6</v>
      </c>
      <c r="F23" s="66">
        <f t="shared" si="0"/>
        <v>8.75</v>
      </c>
      <c r="G23" s="67">
        <f t="shared" si="7"/>
        <v>76.23611749586094</v>
      </c>
      <c r="H23" s="67">
        <f t="shared" si="1"/>
        <v>3.9812126798218443</v>
      </c>
      <c r="I23" s="68">
        <v>3.7</v>
      </c>
      <c r="J23" s="66"/>
      <c r="K23" s="68">
        <v>5.8</v>
      </c>
      <c r="L23" s="65">
        <v>5.9</v>
      </c>
      <c r="M23" s="65">
        <v>6.5</v>
      </c>
      <c r="N23" s="65">
        <v>6.7</v>
      </c>
      <c r="O23" s="66">
        <v>6.9</v>
      </c>
      <c r="P23" s="69" t="s">
        <v>108</v>
      </c>
      <c r="Q23" s="70">
        <v>46</v>
      </c>
      <c r="R23" s="67"/>
      <c r="S23" s="67">
        <v>0.1</v>
      </c>
      <c r="T23" s="67"/>
      <c r="U23" s="71">
        <v>1</v>
      </c>
      <c r="V23" s="64">
        <v>980.5</v>
      </c>
      <c r="W23" s="121">
        <f t="shared" si="2"/>
        <v>990.6724524444454</v>
      </c>
      <c r="X23" s="127">
        <v>0</v>
      </c>
      <c r="Y23" s="134">
        <v>0</v>
      </c>
      <c r="Z23" s="127">
        <v>0</v>
      </c>
      <c r="AA23">
        <f t="shared" si="8"/>
        <v>0</v>
      </c>
      <c r="AB23">
        <f t="shared" si="9"/>
        <v>0</v>
      </c>
      <c r="AC23">
        <f t="shared" si="10"/>
        <v>0</v>
      </c>
      <c r="AD23">
        <f t="shared" si="3"/>
        <v>0</v>
      </c>
      <c r="AE23">
        <f t="shared" si="4"/>
        <v>15</v>
      </c>
      <c r="AG23">
        <f t="shared" si="11"/>
        <v>10.649781121194382</v>
      </c>
      <c r="AH23">
        <f t="shared" si="5"/>
        <v>9.477279648605764</v>
      </c>
      <c r="AI23">
        <f t="shared" si="6"/>
        <v>8.118979648605764</v>
      </c>
      <c r="AJ23">
        <f t="shared" si="12"/>
        <v>3.9812126798218443</v>
      </c>
      <c r="AT23">
        <f t="shared" si="13"/>
        <v>10.485921771122943</v>
      </c>
    </row>
    <row r="24" spans="1:46" ht="12.75">
      <c r="A24" s="72">
        <v>16</v>
      </c>
      <c r="B24" s="73">
        <v>5.1</v>
      </c>
      <c r="C24" s="74">
        <v>4.5</v>
      </c>
      <c r="D24" s="74">
        <v>8.6</v>
      </c>
      <c r="E24" s="74">
        <v>3.6</v>
      </c>
      <c r="F24" s="75">
        <f t="shared" si="0"/>
        <v>6.1</v>
      </c>
      <c r="G24" s="67">
        <f t="shared" si="7"/>
        <v>90.43392777722288</v>
      </c>
      <c r="H24" s="76">
        <f t="shared" si="1"/>
        <v>3.6661151919756323</v>
      </c>
      <c r="I24" s="77">
        <v>-0.4</v>
      </c>
      <c r="J24" s="75"/>
      <c r="K24" s="77">
        <v>4.8</v>
      </c>
      <c r="L24" s="74">
        <v>4.9</v>
      </c>
      <c r="M24" s="74">
        <v>5.9</v>
      </c>
      <c r="N24" s="74">
        <v>6.7</v>
      </c>
      <c r="O24" s="75">
        <v>7.1</v>
      </c>
      <c r="P24" s="78" t="s">
        <v>108</v>
      </c>
      <c r="Q24" s="79">
        <v>27</v>
      </c>
      <c r="R24" s="76"/>
      <c r="S24" s="76">
        <v>0.5</v>
      </c>
      <c r="T24" s="76"/>
      <c r="U24" s="80">
        <v>4</v>
      </c>
      <c r="V24" s="73">
        <v>972.7</v>
      </c>
      <c r="W24" s="121">
        <f t="shared" si="2"/>
        <v>982.8936999721717</v>
      </c>
      <c r="X24" s="127">
        <v>0</v>
      </c>
      <c r="Y24" s="134">
        <v>0</v>
      </c>
      <c r="Z24" s="127">
        <v>0</v>
      </c>
      <c r="AA24">
        <f t="shared" si="8"/>
        <v>0</v>
      </c>
      <c r="AB24">
        <f t="shared" si="9"/>
        <v>0</v>
      </c>
      <c r="AC24">
        <f t="shared" si="10"/>
        <v>0</v>
      </c>
      <c r="AD24">
        <f t="shared" si="3"/>
        <v>0</v>
      </c>
      <c r="AE24">
        <f t="shared" si="4"/>
        <v>16</v>
      </c>
      <c r="AG24">
        <f t="shared" si="11"/>
        <v>8.780710489137393</v>
      </c>
      <c r="AH24">
        <f t="shared" si="5"/>
        <v>8.420141382073544</v>
      </c>
      <c r="AI24">
        <f t="shared" si="6"/>
        <v>7.9407413820735435</v>
      </c>
      <c r="AJ24">
        <f t="shared" si="12"/>
        <v>3.6661151919756323</v>
      </c>
      <c r="AT24">
        <f t="shared" si="13"/>
        <v>10.483679317914815</v>
      </c>
    </row>
    <row r="25" spans="1:46" ht="12.75">
      <c r="A25" s="63">
        <v>17</v>
      </c>
      <c r="B25" s="64">
        <v>6.1</v>
      </c>
      <c r="C25" s="65">
        <v>5</v>
      </c>
      <c r="D25" s="65">
        <v>9.3</v>
      </c>
      <c r="E25" s="65">
        <v>3.5</v>
      </c>
      <c r="F25" s="66">
        <f t="shared" si="0"/>
        <v>6.4</v>
      </c>
      <c r="G25" s="67">
        <f t="shared" si="7"/>
        <v>83.30625197080501</v>
      </c>
      <c r="H25" s="67">
        <f t="shared" si="1"/>
        <v>3.486665163212834</v>
      </c>
      <c r="I25" s="68">
        <v>0.1</v>
      </c>
      <c r="J25" s="66"/>
      <c r="K25" s="68">
        <v>4.8</v>
      </c>
      <c r="L25" s="65">
        <v>4.9</v>
      </c>
      <c r="M25" s="65">
        <v>5.7</v>
      </c>
      <c r="N25" s="65">
        <v>6.3</v>
      </c>
      <c r="O25" s="66">
        <v>7</v>
      </c>
      <c r="P25" s="69" t="s">
        <v>108</v>
      </c>
      <c r="Q25" s="70">
        <v>29</v>
      </c>
      <c r="R25" s="67"/>
      <c r="S25" s="67">
        <v>0</v>
      </c>
      <c r="T25" s="67"/>
      <c r="U25" s="71">
        <v>2</v>
      </c>
      <c r="V25" s="64">
        <v>973.3</v>
      </c>
      <c r="W25" s="121">
        <f t="shared" si="2"/>
        <v>983.4632390406547</v>
      </c>
      <c r="X25" s="127">
        <v>0</v>
      </c>
      <c r="Y25" s="134">
        <v>0</v>
      </c>
      <c r="Z25" s="127">
        <v>0</v>
      </c>
      <c r="AA25">
        <f t="shared" si="8"/>
        <v>0</v>
      </c>
      <c r="AB25">
        <f t="shared" si="9"/>
        <v>0</v>
      </c>
      <c r="AC25">
        <f t="shared" si="10"/>
        <v>0</v>
      </c>
      <c r="AD25">
        <f t="shared" si="3"/>
        <v>0</v>
      </c>
      <c r="AE25">
        <f t="shared" si="4"/>
        <v>17</v>
      </c>
      <c r="AG25">
        <f t="shared" si="11"/>
        <v>9.41200153393066</v>
      </c>
      <c r="AH25">
        <f t="shared" si="5"/>
        <v>8.719685713352307</v>
      </c>
      <c r="AI25">
        <f t="shared" si="6"/>
        <v>7.840785713352307</v>
      </c>
      <c r="AJ25">
        <f t="shared" si="12"/>
        <v>3.486665163212834</v>
      </c>
      <c r="AT25">
        <f t="shared" si="13"/>
        <v>10.755693241955168</v>
      </c>
    </row>
    <row r="26" spans="1:46" ht="12.75">
      <c r="A26" s="72">
        <v>18</v>
      </c>
      <c r="B26" s="73">
        <v>-0.9</v>
      </c>
      <c r="C26" s="74">
        <v>-1.2</v>
      </c>
      <c r="D26" s="74">
        <v>6.1</v>
      </c>
      <c r="E26" s="74">
        <v>-2</v>
      </c>
      <c r="F26" s="75">
        <f t="shared" si="0"/>
        <v>2.05</v>
      </c>
      <c r="G26" s="67">
        <f t="shared" si="7"/>
        <v>94.04607037307657</v>
      </c>
      <c r="H26" s="76">
        <f t="shared" si="1"/>
        <v>-1.7348546142989458</v>
      </c>
      <c r="I26" s="77">
        <v>-6</v>
      </c>
      <c r="J26" s="75"/>
      <c r="K26" s="77">
        <v>4.5</v>
      </c>
      <c r="L26" s="74">
        <v>4.4</v>
      </c>
      <c r="M26" s="74">
        <v>5.5</v>
      </c>
      <c r="N26" s="74">
        <v>5</v>
      </c>
      <c r="O26" s="75">
        <v>6.9</v>
      </c>
      <c r="P26" s="78" t="s">
        <v>108</v>
      </c>
      <c r="Q26" s="79">
        <v>15</v>
      </c>
      <c r="R26" s="76"/>
      <c r="S26" s="76">
        <v>0</v>
      </c>
      <c r="T26" s="76"/>
      <c r="U26" s="80">
        <v>0</v>
      </c>
      <c r="V26" s="73">
        <v>978.5</v>
      </c>
      <c r="W26" s="121">
        <f t="shared" si="2"/>
        <v>988.9818887634781</v>
      </c>
      <c r="X26" s="127">
        <v>0</v>
      </c>
      <c r="Y26" s="134">
        <v>0</v>
      </c>
      <c r="Z26" s="127">
        <v>0</v>
      </c>
      <c r="AA26">
        <f t="shared" si="8"/>
        <v>0</v>
      </c>
      <c r="AB26">
        <f t="shared" si="9"/>
        <v>0</v>
      </c>
      <c r="AC26">
        <f t="shared" si="10"/>
        <v>0</v>
      </c>
      <c r="AD26">
        <f t="shared" si="3"/>
        <v>0</v>
      </c>
      <c r="AE26">
        <f t="shared" si="4"/>
        <v>18</v>
      </c>
      <c r="AG26">
        <f t="shared" si="11"/>
        <v>5.718694631908273</v>
      </c>
      <c r="AH26">
        <f t="shared" si="5"/>
        <v>5.594207577945808</v>
      </c>
      <c r="AI26">
        <f t="shared" si="6"/>
        <v>5.378207577945807</v>
      </c>
      <c r="AJ26">
        <f t="shared" si="12"/>
        <v>-1.7348546142989458</v>
      </c>
      <c r="AT26">
        <f t="shared" si="13"/>
        <v>10.861620834549866</v>
      </c>
    </row>
    <row r="27" spans="1:46" ht="12.75">
      <c r="A27" s="63">
        <v>19</v>
      </c>
      <c r="B27" s="64">
        <v>0.3</v>
      </c>
      <c r="C27" s="65">
        <v>0.1</v>
      </c>
      <c r="D27" s="65">
        <v>5</v>
      </c>
      <c r="E27" s="65">
        <v>-2.2</v>
      </c>
      <c r="F27" s="66">
        <f t="shared" si="0"/>
        <v>1.4</v>
      </c>
      <c r="G27" s="67">
        <f t="shared" si="7"/>
        <v>95.99825506538484</v>
      </c>
      <c r="H27" s="67">
        <f t="shared" si="1"/>
        <v>-0.2617003244822739</v>
      </c>
      <c r="I27" s="68">
        <v>-6.5</v>
      </c>
      <c r="J27" s="66"/>
      <c r="K27" s="68">
        <v>3.9</v>
      </c>
      <c r="L27" s="65">
        <v>4</v>
      </c>
      <c r="M27" s="65">
        <v>4.5</v>
      </c>
      <c r="N27" s="65">
        <v>5.4</v>
      </c>
      <c r="O27" s="66">
        <v>6.7</v>
      </c>
      <c r="P27" s="69" t="s">
        <v>124</v>
      </c>
      <c r="Q27" s="70" t="s">
        <v>147</v>
      </c>
      <c r="R27" s="67"/>
      <c r="S27" s="67" t="s">
        <v>102</v>
      </c>
      <c r="T27" s="67"/>
      <c r="U27" s="71">
        <v>8</v>
      </c>
      <c r="V27" s="64">
        <v>986.5</v>
      </c>
      <c r="W27" s="121">
        <f t="shared" si="2"/>
        <v>997.0209234568906</v>
      </c>
      <c r="X27" s="127">
        <v>0</v>
      </c>
      <c r="Y27" s="134">
        <v>0</v>
      </c>
      <c r="Z27" s="127">
        <v>0</v>
      </c>
      <c r="AA27">
        <f t="shared" si="8"/>
        <v>0</v>
      </c>
      <c r="AB27">
        <f t="shared" si="9"/>
        <v>0</v>
      </c>
      <c r="AC27">
        <f t="shared" si="10"/>
        <v>0</v>
      </c>
      <c r="AD27">
        <f t="shared" si="3"/>
        <v>0</v>
      </c>
      <c r="AE27">
        <f t="shared" si="4"/>
        <v>19</v>
      </c>
      <c r="AG27">
        <f t="shared" si="11"/>
        <v>6.2415228818137685</v>
      </c>
      <c r="AH27">
        <f t="shared" si="5"/>
        <v>6.1515530560479394</v>
      </c>
      <c r="AI27">
        <f t="shared" si="6"/>
        <v>5.99175305604794</v>
      </c>
      <c r="AJ27">
        <f t="shared" si="12"/>
        <v>-0.2617003244822739</v>
      </c>
      <c r="AT27">
        <f t="shared" si="13"/>
        <v>10.89567756437242</v>
      </c>
    </row>
    <row r="28" spans="1:46" ht="12.75">
      <c r="A28" s="72">
        <v>20</v>
      </c>
      <c r="B28" s="73">
        <v>3.8</v>
      </c>
      <c r="C28" s="74">
        <v>2.8</v>
      </c>
      <c r="D28" s="74">
        <v>7.1</v>
      </c>
      <c r="E28" s="74">
        <v>0.3</v>
      </c>
      <c r="F28" s="75">
        <f t="shared" si="0"/>
        <v>3.6999999999999997</v>
      </c>
      <c r="G28" s="67">
        <f t="shared" si="7"/>
        <v>83.20172690548867</v>
      </c>
      <c r="H28" s="76">
        <f t="shared" si="1"/>
        <v>1.2177825611958153</v>
      </c>
      <c r="I28" s="77">
        <v>-0.3</v>
      </c>
      <c r="J28" s="75"/>
      <c r="K28" s="77">
        <v>3.7</v>
      </c>
      <c r="L28" s="74">
        <v>3.9</v>
      </c>
      <c r="M28" s="74">
        <v>4.6</v>
      </c>
      <c r="N28" s="74">
        <v>5.4</v>
      </c>
      <c r="O28" s="75">
        <v>6.7</v>
      </c>
      <c r="P28" s="78" t="s">
        <v>124</v>
      </c>
      <c r="Q28" s="79">
        <v>27</v>
      </c>
      <c r="R28" s="76"/>
      <c r="S28" s="76">
        <v>0.8</v>
      </c>
      <c r="T28" s="76"/>
      <c r="U28" s="80">
        <v>8</v>
      </c>
      <c r="V28" s="73">
        <v>1004.3</v>
      </c>
      <c r="W28" s="121">
        <f t="shared" si="2"/>
        <v>1014.8745685547567</v>
      </c>
      <c r="X28" s="127">
        <v>1</v>
      </c>
      <c r="Y28" s="134">
        <v>0</v>
      </c>
      <c r="Z28" s="127">
        <v>0</v>
      </c>
      <c r="AA28">
        <f t="shared" si="8"/>
        <v>0</v>
      </c>
      <c r="AB28">
        <f t="shared" si="9"/>
        <v>0</v>
      </c>
      <c r="AC28">
        <f t="shared" si="10"/>
        <v>0</v>
      </c>
      <c r="AD28">
        <f t="shared" si="3"/>
        <v>0</v>
      </c>
      <c r="AE28">
        <f t="shared" si="4"/>
        <v>20</v>
      </c>
      <c r="AG28">
        <f t="shared" si="11"/>
        <v>8.016048052675158</v>
      </c>
      <c r="AH28">
        <f t="shared" si="5"/>
        <v>7.468490409399528</v>
      </c>
      <c r="AI28">
        <f t="shared" si="6"/>
        <v>6.669490409399527</v>
      </c>
      <c r="AJ28">
        <f t="shared" si="12"/>
        <v>1.2177825611958153</v>
      </c>
      <c r="AT28">
        <f t="shared" si="13"/>
        <v>10.561984349971226</v>
      </c>
    </row>
    <row r="29" spans="1:46" ht="12.75">
      <c r="A29" s="63">
        <v>21</v>
      </c>
      <c r="B29" s="64">
        <v>1.4</v>
      </c>
      <c r="C29" s="65">
        <v>1</v>
      </c>
      <c r="D29" s="65">
        <v>5.5</v>
      </c>
      <c r="E29" s="65">
        <v>1.4</v>
      </c>
      <c r="F29" s="66">
        <f t="shared" si="0"/>
        <v>3.45</v>
      </c>
      <c r="G29" s="67">
        <f t="shared" si="7"/>
        <v>92.431700881503</v>
      </c>
      <c r="H29" s="67">
        <f t="shared" si="1"/>
        <v>0.31000779116238153</v>
      </c>
      <c r="I29" s="68">
        <v>-2.2</v>
      </c>
      <c r="J29" s="66"/>
      <c r="K29" s="68">
        <v>3.1</v>
      </c>
      <c r="L29" s="65">
        <v>3.7</v>
      </c>
      <c r="M29" s="65">
        <v>4.5</v>
      </c>
      <c r="N29" s="65">
        <v>5.4</v>
      </c>
      <c r="O29" s="66">
        <v>6.5</v>
      </c>
      <c r="P29" s="69" t="s">
        <v>124</v>
      </c>
      <c r="Q29" s="70">
        <v>30</v>
      </c>
      <c r="R29" s="67"/>
      <c r="S29" s="67">
        <v>1.2</v>
      </c>
      <c r="T29" s="67"/>
      <c r="U29" s="71">
        <v>4</v>
      </c>
      <c r="V29" s="64">
        <v>1012.5</v>
      </c>
      <c r="W29" s="121">
        <f t="shared" si="2"/>
        <v>1023.2546792098267</v>
      </c>
      <c r="X29" s="127">
        <v>0</v>
      </c>
      <c r="Y29" s="134">
        <v>1</v>
      </c>
      <c r="Z29" s="127">
        <v>0</v>
      </c>
      <c r="AA29">
        <f t="shared" si="8"/>
        <v>0</v>
      </c>
      <c r="AB29">
        <f t="shared" si="9"/>
        <v>0</v>
      </c>
      <c r="AC29">
        <f t="shared" si="10"/>
        <v>0</v>
      </c>
      <c r="AD29">
        <f t="shared" si="3"/>
        <v>0</v>
      </c>
      <c r="AE29">
        <f t="shared" si="4"/>
        <v>21</v>
      </c>
      <c r="AG29">
        <f t="shared" si="11"/>
        <v>6.757481736768829</v>
      </c>
      <c r="AH29">
        <f t="shared" si="5"/>
        <v>6.565655306052358</v>
      </c>
      <c r="AI29">
        <f t="shared" si="6"/>
        <v>6.246055306052358</v>
      </c>
      <c r="AJ29">
        <f t="shared" si="12"/>
        <v>0.31000779116238153</v>
      </c>
      <c r="AT29">
        <f t="shared" si="13"/>
        <v>10.430169375264391</v>
      </c>
    </row>
    <row r="30" spans="1:46" ht="12.75">
      <c r="A30" s="72">
        <v>22</v>
      </c>
      <c r="B30" s="73">
        <v>2.4</v>
      </c>
      <c r="C30" s="74">
        <v>1.8</v>
      </c>
      <c r="D30" s="74">
        <v>3.9</v>
      </c>
      <c r="E30" s="74">
        <v>1.4</v>
      </c>
      <c r="F30" s="75">
        <f t="shared" si="0"/>
        <v>2.65</v>
      </c>
      <c r="G30" s="67">
        <f t="shared" si="7"/>
        <v>89.19879338122928</v>
      </c>
      <c r="H30" s="76">
        <f t="shared" si="1"/>
        <v>0.8070289247131247</v>
      </c>
      <c r="I30" s="77">
        <v>-1.1</v>
      </c>
      <c r="J30" s="75"/>
      <c r="K30" s="77">
        <v>3.5</v>
      </c>
      <c r="L30" s="74">
        <v>3.9</v>
      </c>
      <c r="M30" s="74">
        <v>4.4</v>
      </c>
      <c r="N30" s="74">
        <v>5.3</v>
      </c>
      <c r="O30" s="75">
        <v>6.4</v>
      </c>
      <c r="P30" s="78" t="s">
        <v>101</v>
      </c>
      <c r="Q30" s="79">
        <v>31</v>
      </c>
      <c r="R30" s="76"/>
      <c r="S30" s="76">
        <v>0.2</v>
      </c>
      <c r="T30" s="76"/>
      <c r="U30" s="80">
        <v>7</v>
      </c>
      <c r="V30" s="73">
        <v>1017</v>
      </c>
      <c r="W30" s="121">
        <f t="shared" si="2"/>
        <v>1027.7630324907723</v>
      </c>
      <c r="X30" s="127">
        <v>0</v>
      </c>
      <c r="Y30" s="134">
        <v>0</v>
      </c>
      <c r="Z30" s="127">
        <v>0</v>
      </c>
      <c r="AA30">
        <f t="shared" si="8"/>
        <v>0</v>
      </c>
      <c r="AB30">
        <f t="shared" si="9"/>
        <v>0</v>
      </c>
      <c r="AC30">
        <f t="shared" si="10"/>
        <v>0</v>
      </c>
      <c r="AD30">
        <f t="shared" si="3"/>
        <v>0</v>
      </c>
      <c r="AE30">
        <f t="shared" si="4"/>
        <v>22</v>
      </c>
      <c r="AG30">
        <f t="shared" si="11"/>
        <v>7.258895633275086</v>
      </c>
      <c r="AH30">
        <f t="shared" si="5"/>
        <v>6.954247317684119</v>
      </c>
      <c r="AI30">
        <f t="shared" si="6"/>
        <v>6.474847317684119</v>
      </c>
      <c r="AJ30">
        <f t="shared" si="12"/>
        <v>0.8070289247131247</v>
      </c>
      <c r="AT30">
        <f t="shared" si="13"/>
        <v>10.35963968097338</v>
      </c>
    </row>
    <row r="31" spans="1:46" ht="12.75">
      <c r="A31" s="63">
        <v>23</v>
      </c>
      <c r="B31" s="64">
        <v>0.5</v>
      </c>
      <c r="C31" s="65">
        <v>0.1</v>
      </c>
      <c r="D31" s="65">
        <v>4.2</v>
      </c>
      <c r="E31" s="65">
        <v>-0.1</v>
      </c>
      <c r="F31" s="66">
        <f t="shared" si="0"/>
        <v>2.0500000000000003</v>
      </c>
      <c r="G31" s="67">
        <f t="shared" si="7"/>
        <v>92.09333302486414</v>
      </c>
      <c r="H31" s="67">
        <f t="shared" si="1"/>
        <v>-0.6320414053431288</v>
      </c>
      <c r="I31" s="68">
        <v>-1.9</v>
      </c>
      <c r="J31" s="66"/>
      <c r="K31" s="68">
        <v>2.9</v>
      </c>
      <c r="L31" s="65">
        <v>3.6</v>
      </c>
      <c r="M31" s="65">
        <v>4.2</v>
      </c>
      <c r="N31" s="65">
        <v>5.2</v>
      </c>
      <c r="O31" s="66">
        <v>6.4</v>
      </c>
      <c r="P31" s="69" t="s">
        <v>101</v>
      </c>
      <c r="Q31" s="70">
        <v>17</v>
      </c>
      <c r="R31" s="67"/>
      <c r="S31" s="67">
        <v>10.2</v>
      </c>
      <c r="T31" s="67"/>
      <c r="U31" s="71">
        <v>8</v>
      </c>
      <c r="V31" s="64">
        <v>1018.8</v>
      </c>
      <c r="W31" s="121">
        <f t="shared" si="2"/>
        <v>1029.657409267645</v>
      </c>
      <c r="X31" s="127">
        <v>0</v>
      </c>
      <c r="Y31" s="134">
        <v>1</v>
      </c>
      <c r="Z31" s="127">
        <v>0</v>
      </c>
      <c r="AA31">
        <f t="shared" si="8"/>
        <v>0</v>
      </c>
      <c r="AB31">
        <f t="shared" si="9"/>
        <v>0</v>
      </c>
      <c r="AC31">
        <f t="shared" si="10"/>
        <v>0</v>
      </c>
      <c r="AD31">
        <f t="shared" si="3"/>
        <v>23</v>
      </c>
      <c r="AE31">
        <f t="shared" si="4"/>
        <v>23</v>
      </c>
      <c r="AG31">
        <f t="shared" si="11"/>
        <v>6.332654997374652</v>
      </c>
      <c r="AH31">
        <f t="shared" si="5"/>
        <v>6.1515530560479394</v>
      </c>
      <c r="AI31">
        <f t="shared" si="6"/>
        <v>5.831953056047939</v>
      </c>
      <c r="AJ31">
        <f t="shared" si="12"/>
        <v>-0.6320414053431288</v>
      </c>
      <c r="AT31">
        <f t="shared" si="13"/>
        <v>10.17245244444539</v>
      </c>
    </row>
    <row r="32" spans="1:46" ht="12.75">
      <c r="A32" s="72">
        <v>24</v>
      </c>
      <c r="B32" s="73">
        <v>0.1</v>
      </c>
      <c r="C32" s="74">
        <v>-0.1</v>
      </c>
      <c r="D32" s="74">
        <v>3.5</v>
      </c>
      <c r="E32" s="74">
        <v>-0.1</v>
      </c>
      <c r="F32" s="75">
        <f t="shared" si="0"/>
        <v>1.7</v>
      </c>
      <c r="G32" s="67">
        <f t="shared" si="7"/>
        <v>96.21525937980844</v>
      </c>
      <c r="H32" s="76">
        <f t="shared" si="1"/>
        <v>-0.42982842377308805</v>
      </c>
      <c r="I32" s="77">
        <v>-0.3</v>
      </c>
      <c r="J32" s="75"/>
      <c r="K32" s="77">
        <v>3.1</v>
      </c>
      <c r="L32" s="74">
        <v>3.4</v>
      </c>
      <c r="M32" s="74">
        <v>4.1</v>
      </c>
      <c r="N32" s="74">
        <v>5.1</v>
      </c>
      <c r="O32" s="75">
        <v>6.3</v>
      </c>
      <c r="P32" s="78" t="s">
        <v>101</v>
      </c>
      <c r="Q32" s="79">
        <v>34</v>
      </c>
      <c r="R32" s="76"/>
      <c r="S32" s="76">
        <v>0.8</v>
      </c>
      <c r="T32" s="76"/>
      <c r="U32" s="80">
        <v>8</v>
      </c>
      <c r="V32" s="73">
        <v>1009.8</v>
      </c>
      <c r="W32" s="121">
        <f t="shared" si="2"/>
        <v>1020.577347142622</v>
      </c>
      <c r="X32" s="127">
        <v>0</v>
      </c>
      <c r="Y32" s="134">
        <v>1</v>
      </c>
      <c r="Z32" s="127">
        <v>0</v>
      </c>
      <c r="AA32">
        <f t="shared" si="8"/>
        <v>0</v>
      </c>
      <c r="AB32">
        <f t="shared" si="9"/>
        <v>0</v>
      </c>
      <c r="AC32">
        <f t="shared" si="10"/>
        <v>0</v>
      </c>
      <c r="AD32">
        <f t="shared" si="3"/>
        <v>0</v>
      </c>
      <c r="AE32">
        <f t="shared" si="4"/>
        <v>24</v>
      </c>
      <c r="AG32">
        <f t="shared" si="11"/>
        <v>6.1515530560479394</v>
      </c>
      <c r="AH32">
        <f t="shared" si="5"/>
        <v>6.062732728763058</v>
      </c>
      <c r="AI32">
        <f t="shared" si="6"/>
        <v>5.918732728763058</v>
      </c>
      <c r="AJ32">
        <f t="shared" si="12"/>
        <v>-0.42982842377308805</v>
      </c>
      <c r="AT32">
        <f t="shared" si="13"/>
        <v>10.193699972171615</v>
      </c>
    </row>
    <row r="33" spans="1:46" ht="12.75">
      <c r="A33" s="63">
        <v>25</v>
      </c>
      <c r="B33" s="64">
        <v>3.1</v>
      </c>
      <c r="C33" s="65">
        <v>1.3</v>
      </c>
      <c r="D33" s="65">
        <v>5.7</v>
      </c>
      <c r="E33" s="65">
        <v>0.1</v>
      </c>
      <c r="F33" s="66">
        <f t="shared" si="0"/>
        <v>2.9</v>
      </c>
      <c r="G33" s="67">
        <f t="shared" si="7"/>
        <v>69.08826298858712</v>
      </c>
      <c r="H33" s="67">
        <f t="shared" si="1"/>
        <v>-2.007764970121978</v>
      </c>
      <c r="I33" s="68">
        <v>-2</v>
      </c>
      <c r="J33" s="66"/>
      <c r="K33" s="68">
        <v>3.3</v>
      </c>
      <c r="L33" s="65">
        <v>3.3</v>
      </c>
      <c r="M33" s="65">
        <v>3.8</v>
      </c>
      <c r="N33" s="65">
        <v>4.9</v>
      </c>
      <c r="O33" s="66">
        <v>6.2</v>
      </c>
      <c r="P33" s="69" t="s">
        <v>124</v>
      </c>
      <c r="Q33" s="70">
        <v>37</v>
      </c>
      <c r="R33" s="67"/>
      <c r="S33" s="67">
        <v>1.8</v>
      </c>
      <c r="T33" s="67"/>
      <c r="U33" s="71">
        <v>6</v>
      </c>
      <c r="V33" s="64">
        <v>1013.8</v>
      </c>
      <c r="W33" s="121">
        <f t="shared" si="2"/>
        <v>1024.5018121084124</v>
      </c>
      <c r="X33" s="127">
        <v>1</v>
      </c>
      <c r="Y33" s="134">
        <v>0</v>
      </c>
      <c r="Z33" s="127">
        <v>0</v>
      </c>
      <c r="AA33">
        <f t="shared" si="8"/>
        <v>0</v>
      </c>
      <c r="AB33">
        <f t="shared" si="9"/>
        <v>0</v>
      </c>
      <c r="AC33">
        <f t="shared" si="10"/>
        <v>0</v>
      </c>
      <c r="AD33">
        <f t="shared" si="3"/>
        <v>0</v>
      </c>
      <c r="AE33">
        <f t="shared" si="4"/>
        <v>25</v>
      </c>
      <c r="AG33">
        <f t="shared" si="11"/>
        <v>7.629177622521602</v>
      </c>
      <c r="AH33">
        <f t="shared" si="5"/>
        <v>6.709066299714163</v>
      </c>
      <c r="AI33">
        <f t="shared" si="6"/>
        <v>5.270866299714163</v>
      </c>
      <c r="AJ33">
        <f t="shared" si="12"/>
        <v>-2.007764970121978</v>
      </c>
      <c r="AT33">
        <f t="shared" si="13"/>
        <v>10.163239040654714</v>
      </c>
    </row>
    <row r="34" spans="1:46" ht="12.75">
      <c r="A34" s="72">
        <v>26</v>
      </c>
      <c r="B34" s="73">
        <v>3.6</v>
      </c>
      <c r="C34" s="74">
        <v>2.3</v>
      </c>
      <c r="D34" s="74">
        <v>7.5</v>
      </c>
      <c r="E34" s="74">
        <v>2.3</v>
      </c>
      <c r="F34" s="75">
        <f t="shared" si="0"/>
        <v>4.9</v>
      </c>
      <c r="G34" s="67">
        <f t="shared" si="7"/>
        <v>78.04636374822395</v>
      </c>
      <c r="H34" s="76">
        <f t="shared" si="1"/>
        <v>0.13812895273075707</v>
      </c>
      <c r="I34" s="77">
        <v>1.2</v>
      </c>
      <c r="J34" s="75"/>
      <c r="K34" s="77">
        <v>4.2</v>
      </c>
      <c r="L34" s="74">
        <v>4.1</v>
      </c>
      <c r="M34" s="74">
        <v>4.2</v>
      </c>
      <c r="N34" s="74">
        <v>5</v>
      </c>
      <c r="O34" s="75">
        <v>6.1</v>
      </c>
      <c r="P34" s="78" t="s">
        <v>124</v>
      </c>
      <c r="Q34" s="79">
        <v>29</v>
      </c>
      <c r="R34" s="76"/>
      <c r="S34" s="76">
        <v>0.2</v>
      </c>
      <c r="T34" s="76"/>
      <c r="U34" s="80">
        <v>3</v>
      </c>
      <c r="V34" s="73">
        <v>1016.9</v>
      </c>
      <c r="W34" s="121">
        <f t="shared" si="2"/>
        <v>1027.6150230330509</v>
      </c>
      <c r="X34" s="127">
        <v>1</v>
      </c>
      <c r="Y34" s="134">
        <v>0</v>
      </c>
      <c r="Z34" s="127">
        <v>0</v>
      </c>
      <c r="AA34">
        <f t="shared" si="8"/>
        <v>0</v>
      </c>
      <c r="AB34">
        <f t="shared" si="9"/>
        <v>0</v>
      </c>
      <c r="AC34">
        <f t="shared" si="10"/>
        <v>0</v>
      </c>
      <c r="AD34">
        <f t="shared" si="3"/>
        <v>0</v>
      </c>
      <c r="AE34">
        <f t="shared" si="4"/>
        <v>26</v>
      </c>
      <c r="AG34">
        <f t="shared" si="11"/>
        <v>7.903784318055541</v>
      </c>
      <c r="AH34">
        <f t="shared" si="5"/>
        <v>7.207316258744711</v>
      </c>
      <c r="AI34">
        <f t="shared" si="6"/>
        <v>6.16861625874471</v>
      </c>
      <c r="AJ34">
        <f t="shared" si="12"/>
        <v>0.13812895273075707</v>
      </c>
      <c r="AT34">
        <f t="shared" si="13"/>
        <v>10.481888763478057</v>
      </c>
    </row>
    <row r="35" spans="1:46" ht="12.75">
      <c r="A35" s="63">
        <v>27</v>
      </c>
      <c r="B35" s="64">
        <v>2.8</v>
      </c>
      <c r="C35" s="65">
        <v>1.2</v>
      </c>
      <c r="D35" s="65">
        <v>7.1</v>
      </c>
      <c r="E35" s="65">
        <v>1.6</v>
      </c>
      <c r="F35" s="66">
        <f t="shared" si="0"/>
        <v>4.35</v>
      </c>
      <c r="G35" s="67">
        <f t="shared" si="7"/>
        <v>72.07022531361352</v>
      </c>
      <c r="H35" s="67">
        <f t="shared" si="1"/>
        <v>-1.7238962659805666</v>
      </c>
      <c r="I35" s="68">
        <v>-1.3</v>
      </c>
      <c r="J35" s="66"/>
      <c r="K35" s="68">
        <v>3.6</v>
      </c>
      <c r="L35" s="65">
        <v>3.8</v>
      </c>
      <c r="M35" s="65">
        <v>4.2</v>
      </c>
      <c r="N35" s="65">
        <v>5.1</v>
      </c>
      <c r="O35" s="66">
        <v>6.2</v>
      </c>
      <c r="P35" s="69" t="s">
        <v>103</v>
      </c>
      <c r="Q35" s="70">
        <v>30</v>
      </c>
      <c r="R35" s="67"/>
      <c r="S35" s="67">
        <v>5.5</v>
      </c>
      <c r="T35" s="67"/>
      <c r="U35" s="71">
        <v>7</v>
      </c>
      <c r="V35" s="64">
        <v>1013</v>
      </c>
      <c r="W35" s="121">
        <f t="shared" si="2"/>
        <v>1023.705064177347</v>
      </c>
      <c r="X35" s="127">
        <v>0</v>
      </c>
      <c r="Y35" s="134">
        <v>1</v>
      </c>
      <c r="Z35" s="127">
        <v>0</v>
      </c>
      <c r="AA35">
        <f t="shared" si="8"/>
        <v>0</v>
      </c>
      <c r="AB35">
        <f t="shared" si="9"/>
        <v>0</v>
      </c>
      <c r="AC35">
        <f t="shared" si="10"/>
        <v>0</v>
      </c>
      <c r="AD35">
        <f>IF((MAX($S$9:$S$39)=$S35),A35,0)</f>
        <v>0</v>
      </c>
      <c r="AE35">
        <f t="shared" si="4"/>
        <v>27</v>
      </c>
      <c r="AG35">
        <f t="shared" si="11"/>
        <v>7.468490409399528</v>
      </c>
      <c r="AH35">
        <f t="shared" si="5"/>
        <v>6.6609578655798565</v>
      </c>
      <c r="AI35">
        <f t="shared" si="6"/>
        <v>5.382557865579857</v>
      </c>
      <c r="AJ35">
        <f t="shared" si="12"/>
        <v>-1.7238962659805666</v>
      </c>
      <c r="AT35">
        <f t="shared" si="13"/>
        <v>10.520923456890669</v>
      </c>
    </row>
    <row r="36" spans="1:46" ht="12.75">
      <c r="A36" s="72">
        <v>28</v>
      </c>
      <c r="B36" s="73">
        <v>0</v>
      </c>
      <c r="C36" s="74">
        <v>-1</v>
      </c>
      <c r="D36" s="74">
        <v>5.1</v>
      </c>
      <c r="E36" s="74">
        <v>-0.3</v>
      </c>
      <c r="F36" s="75">
        <f t="shared" si="0"/>
        <v>2.4</v>
      </c>
      <c r="G36" s="67">
        <f t="shared" si="7"/>
        <v>81.16799003279127</v>
      </c>
      <c r="H36" s="76">
        <f t="shared" si="1"/>
        <v>-2.835190175002879</v>
      </c>
      <c r="I36" s="77">
        <v>-3.2</v>
      </c>
      <c r="J36" s="75"/>
      <c r="K36" s="77">
        <v>2.4</v>
      </c>
      <c r="L36" s="74">
        <v>3.2</v>
      </c>
      <c r="M36" s="74">
        <v>4.2</v>
      </c>
      <c r="N36" s="74">
        <v>5.2</v>
      </c>
      <c r="O36" s="75">
        <v>6.1</v>
      </c>
      <c r="P36" s="78" t="s">
        <v>115</v>
      </c>
      <c r="Q36" s="79">
        <v>30</v>
      </c>
      <c r="R36" s="76"/>
      <c r="S36" s="76">
        <v>0</v>
      </c>
      <c r="T36" s="76"/>
      <c r="U36" s="80">
        <v>0</v>
      </c>
      <c r="V36" s="73">
        <v>999.6</v>
      </c>
      <c r="W36" s="121">
        <f t="shared" si="2"/>
        <v>1010.2724150929704</v>
      </c>
      <c r="X36" s="127">
        <v>0</v>
      </c>
      <c r="Y36" s="134">
        <v>1</v>
      </c>
      <c r="Z36" s="127">
        <v>0</v>
      </c>
      <c r="AA36">
        <f t="shared" si="8"/>
        <v>0</v>
      </c>
      <c r="AB36">
        <f t="shared" si="9"/>
        <v>0</v>
      </c>
      <c r="AC36">
        <f t="shared" si="10"/>
        <v>0</v>
      </c>
      <c r="AD36">
        <f>IF((MAX($S$9:$S$39)=$S36),A36,0)</f>
        <v>0</v>
      </c>
      <c r="AE36">
        <f t="shared" si="4"/>
        <v>28</v>
      </c>
      <c r="AG36">
        <f t="shared" si="11"/>
        <v>6.107</v>
      </c>
      <c r="AH36">
        <f t="shared" si="5"/>
        <v>5.676929151302562</v>
      </c>
      <c r="AI36">
        <f t="shared" si="6"/>
        <v>4.956929151302562</v>
      </c>
      <c r="AJ36">
        <f t="shared" si="12"/>
        <v>-2.835190175002879</v>
      </c>
      <c r="AT36">
        <f t="shared" si="13"/>
        <v>10.574568554756754</v>
      </c>
    </row>
    <row r="37" spans="1:46" ht="12.75">
      <c r="A37" s="63"/>
      <c r="B37" s="64"/>
      <c r="C37" s="65"/>
      <c r="D37" s="65"/>
      <c r="E37" s="65"/>
      <c r="F37" s="66"/>
      <c r="G37" s="67"/>
      <c r="H37" s="67"/>
      <c r="I37" s="68"/>
      <c r="J37" s="66"/>
      <c r="K37" s="68"/>
      <c r="L37" s="65"/>
      <c r="M37" s="65"/>
      <c r="N37" s="65"/>
      <c r="O37" s="66"/>
      <c r="P37" s="69"/>
      <c r="Q37" s="70"/>
      <c r="R37" s="67"/>
      <c r="S37" s="67"/>
      <c r="T37" s="67"/>
      <c r="U37" s="71"/>
      <c r="V37" s="64"/>
      <c r="W37" s="121"/>
      <c r="X37" s="127"/>
      <c r="Y37" s="134"/>
      <c r="Z37" s="127"/>
      <c r="AA37">
        <f t="shared" si="8"/>
        <v>0</v>
      </c>
      <c r="AB37">
        <f t="shared" si="9"/>
        <v>0</v>
      </c>
      <c r="AC37">
        <f t="shared" si="10"/>
        <v>0</v>
      </c>
      <c r="AD37">
        <f>IF((MAX($S$9:$S$39)=$S37),A37,0)</f>
        <v>0</v>
      </c>
      <c r="AE37">
        <f t="shared" si="4"/>
        <v>0</v>
      </c>
      <c r="AG37">
        <f t="shared" si="11"/>
        <v>6.107</v>
      </c>
      <c r="AH37">
        <f t="shared" si="5"/>
        <v>6.107</v>
      </c>
      <c r="AI37">
        <f t="shared" si="6"/>
        <v>6.107</v>
      </c>
      <c r="AJ37">
        <f t="shared" si="12"/>
        <v>0</v>
      </c>
      <c r="AT37">
        <f t="shared" si="13"/>
        <v>10.75467920982674</v>
      </c>
    </row>
    <row r="38" spans="1:46" ht="12.75">
      <c r="A38" s="72"/>
      <c r="B38" s="73"/>
      <c r="C38" s="74"/>
      <c r="D38" s="74"/>
      <c r="E38" s="74"/>
      <c r="F38" s="75"/>
      <c r="G38" s="67"/>
      <c r="H38" s="76"/>
      <c r="I38" s="77"/>
      <c r="J38" s="75"/>
      <c r="K38" s="77"/>
      <c r="L38" s="74"/>
      <c r="M38" s="74"/>
      <c r="N38" s="74"/>
      <c r="O38" s="75"/>
      <c r="P38" s="78"/>
      <c r="Q38" s="79"/>
      <c r="R38" s="76"/>
      <c r="S38" s="76"/>
      <c r="T38" s="76"/>
      <c r="U38" s="80"/>
      <c r="V38" s="73"/>
      <c r="W38" s="121"/>
      <c r="X38" s="127"/>
      <c r="Y38" s="134"/>
      <c r="Z38" s="127"/>
      <c r="AA38">
        <f t="shared" si="8"/>
        <v>0</v>
      </c>
      <c r="AB38">
        <f t="shared" si="9"/>
        <v>0</v>
      </c>
      <c r="AC38">
        <f t="shared" si="10"/>
        <v>0</v>
      </c>
      <c r="AD38">
        <f>IF((MAX($S$9:$S$39)=$S38),A38,0)</f>
        <v>0</v>
      </c>
      <c r="AE38">
        <f t="shared" si="4"/>
        <v>0</v>
      </c>
      <c r="AG38">
        <f t="shared" si="11"/>
        <v>6.107</v>
      </c>
      <c r="AH38">
        <f t="shared" si="5"/>
        <v>6.107</v>
      </c>
      <c r="AI38">
        <f t="shared" si="6"/>
        <v>6.107</v>
      </c>
      <c r="AJ38">
        <f t="shared" si="12"/>
        <v>0</v>
      </c>
      <c r="AT38">
        <f t="shared" si="13"/>
        <v>10.763032490772252</v>
      </c>
    </row>
    <row r="39" spans="1:46" ht="12.75">
      <c r="A39" s="63"/>
      <c r="B39" s="64"/>
      <c r="C39" s="65"/>
      <c r="D39" s="65"/>
      <c r="E39" s="65"/>
      <c r="F39" s="66"/>
      <c r="G39" s="67"/>
      <c r="H39" s="67"/>
      <c r="I39" s="68"/>
      <c r="J39" s="66"/>
      <c r="K39" s="68"/>
      <c r="L39" s="65"/>
      <c r="M39" s="65"/>
      <c r="N39" s="65"/>
      <c r="O39" s="66"/>
      <c r="P39" s="69"/>
      <c r="Q39" s="70"/>
      <c r="R39" s="67"/>
      <c r="S39" s="67"/>
      <c r="T39" s="67"/>
      <c r="U39" s="71"/>
      <c r="V39" s="64"/>
      <c r="W39" s="121"/>
      <c r="X39" s="127"/>
      <c r="Y39" s="134"/>
      <c r="Z39" s="127"/>
      <c r="AA39">
        <f t="shared" si="8"/>
        <v>0</v>
      </c>
      <c r="AB39">
        <f t="shared" si="9"/>
        <v>0</v>
      </c>
      <c r="AC39">
        <f t="shared" si="10"/>
        <v>0</v>
      </c>
      <c r="AD39">
        <f>IF((MAX($S$9:$S$39)=$S39),A39,0)</f>
        <v>0</v>
      </c>
      <c r="AE39">
        <f t="shared" si="4"/>
        <v>0</v>
      </c>
      <c r="AG39">
        <f t="shared" si="11"/>
        <v>6.107</v>
      </c>
      <c r="AH39">
        <f t="shared" si="5"/>
        <v>6.107</v>
      </c>
      <c r="AI39">
        <f t="shared" si="6"/>
        <v>6.107</v>
      </c>
      <c r="AJ39">
        <f t="shared" si="12"/>
        <v>0</v>
      </c>
      <c r="AT39">
        <f t="shared" si="13"/>
        <v>10.857409267645147</v>
      </c>
    </row>
    <row r="40" spans="1:46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08"/>
      <c r="W40" s="122"/>
      <c r="X40" s="129"/>
      <c r="Y40" s="135"/>
      <c r="Z40" s="129"/>
      <c r="AT40">
        <f t="shared" si="13"/>
        <v>10.777347142622084</v>
      </c>
    </row>
    <row r="41" spans="1:46" ht="13.5" thickBot="1">
      <c r="A41" s="113" t="s">
        <v>19</v>
      </c>
      <c r="B41" s="114">
        <f>SUM(B9:B39)</f>
        <v>76.89999999999999</v>
      </c>
      <c r="C41" s="115">
        <f aca="true" t="shared" si="14" ref="C41:U41">SUM(C9:C39)</f>
        <v>55.599999999999994</v>
      </c>
      <c r="D41" s="115">
        <f t="shared" si="14"/>
        <v>180.39999999999995</v>
      </c>
      <c r="E41" s="115">
        <f t="shared" si="14"/>
        <v>27.4</v>
      </c>
      <c r="F41" s="116">
        <f t="shared" si="14"/>
        <v>103.90000000000003</v>
      </c>
      <c r="G41" s="117">
        <f t="shared" si="14"/>
        <v>2443.7711635599094</v>
      </c>
      <c r="H41" s="117">
        <f>SUM(H9:H39)</f>
        <v>21.524561591529817</v>
      </c>
      <c r="I41" s="118">
        <f t="shared" si="14"/>
        <v>-33.400000000000006</v>
      </c>
      <c r="J41" s="116">
        <f t="shared" si="14"/>
        <v>0</v>
      </c>
      <c r="K41" s="118">
        <f t="shared" si="14"/>
        <v>105.6</v>
      </c>
      <c r="L41" s="115">
        <f t="shared" si="14"/>
        <v>112.30000000000001</v>
      </c>
      <c r="M41" s="115">
        <f t="shared" si="14"/>
        <v>132.00000000000003</v>
      </c>
      <c r="N41" s="115">
        <f t="shared" si="14"/>
        <v>153.2</v>
      </c>
      <c r="O41" s="116">
        <f t="shared" si="14"/>
        <v>181.8</v>
      </c>
      <c r="P41" s="114"/>
      <c r="Q41" s="119">
        <f t="shared" si="14"/>
        <v>633</v>
      </c>
      <c r="R41" s="117">
        <f t="shared" si="14"/>
        <v>0</v>
      </c>
      <c r="S41" s="117">
        <f>SUM(S9:S39)</f>
        <v>34.2</v>
      </c>
      <c r="T41" s="139"/>
      <c r="U41" s="119">
        <f t="shared" si="14"/>
        <v>156</v>
      </c>
      <c r="V41" s="117">
        <f>SUM(V9:V39)</f>
        <v>28159.999999999996</v>
      </c>
      <c r="W41" s="123">
        <f>SUM(W9:W39)</f>
        <v>28457.695105493207</v>
      </c>
      <c r="X41" s="117"/>
      <c r="Y41" s="123"/>
      <c r="Z41" s="138"/>
      <c r="AA41">
        <f>MAX(AA9:AA39)</f>
        <v>14</v>
      </c>
      <c r="AB41">
        <f>MAX(AB9:AB39)</f>
        <v>10</v>
      </c>
      <c r="AC41">
        <f>MAX(AC9:AC39)</f>
        <v>10</v>
      </c>
      <c r="AD41">
        <f>MAX(AD9:AD39)</f>
        <v>23</v>
      </c>
      <c r="AE41">
        <f>MAX(AE9:AE39)</f>
        <v>28</v>
      </c>
      <c r="AT41">
        <f t="shared" si="13"/>
        <v>10.701812108412572</v>
      </c>
    </row>
    <row r="42" spans="1:46" ht="12.75">
      <c r="A42" s="72" t="s">
        <v>20</v>
      </c>
      <c r="B42" s="73">
        <f>AVERAGE(B9:B39)</f>
        <v>2.746428571428571</v>
      </c>
      <c r="C42" s="74">
        <f aca="true" t="shared" si="15" ref="C42:U42">AVERAGE(C9:C39)</f>
        <v>1.9857142857142855</v>
      </c>
      <c r="D42" s="74">
        <f t="shared" si="15"/>
        <v>6.442857142857141</v>
      </c>
      <c r="E42" s="74">
        <f t="shared" si="15"/>
        <v>0.9785714285714285</v>
      </c>
      <c r="F42" s="75">
        <f t="shared" si="15"/>
        <v>3.7107142857142867</v>
      </c>
      <c r="G42" s="76">
        <f t="shared" si="15"/>
        <v>87.27754155571105</v>
      </c>
      <c r="H42" s="76">
        <f>AVERAGE(H9:H39)</f>
        <v>0.7687343425546364</v>
      </c>
      <c r="I42" s="77">
        <f t="shared" si="15"/>
        <v>-1.192857142857143</v>
      </c>
      <c r="J42" s="75" t="e">
        <f t="shared" si="15"/>
        <v>#DIV/0!</v>
      </c>
      <c r="K42" s="77">
        <f t="shared" si="15"/>
        <v>3.7714285714285714</v>
      </c>
      <c r="L42" s="74">
        <f t="shared" si="15"/>
        <v>4.010714285714286</v>
      </c>
      <c r="M42" s="74">
        <f t="shared" si="15"/>
        <v>4.714285714285715</v>
      </c>
      <c r="N42" s="74">
        <f t="shared" si="15"/>
        <v>5.471428571428571</v>
      </c>
      <c r="O42" s="75">
        <f t="shared" si="15"/>
        <v>6.492857142857143</v>
      </c>
      <c r="P42" s="73"/>
      <c r="Q42" s="75">
        <f t="shared" si="15"/>
        <v>23.444444444444443</v>
      </c>
      <c r="R42" s="76" t="e">
        <f t="shared" si="15"/>
        <v>#DIV/0!</v>
      </c>
      <c r="S42" s="76">
        <f>AVERAGE(S9:S39)</f>
        <v>1.3153846153846156</v>
      </c>
      <c r="T42" s="76"/>
      <c r="U42" s="76">
        <f t="shared" si="15"/>
        <v>5.571428571428571</v>
      </c>
      <c r="V42" s="76">
        <f>AVERAGE(V9:V39)</f>
        <v>1005.7142857142856</v>
      </c>
      <c r="W42" s="124">
        <f>AVERAGE(W9:W39)</f>
        <v>1016.3462537676145</v>
      </c>
      <c r="X42" s="127"/>
      <c r="Y42" s="134"/>
      <c r="Z42" s="130"/>
      <c r="AT42">
        <f t="shared" si="13"/>
        <v>10.71502303305085</v>
      </c>
    </row>
    <row r="43" spans="1:46" ht="12.75">
      <c r="A43" s="72" t="s">
        <v>21</v>
      </c>
      <c r="B43" s="73">
        <f>MAX(B9:B39)</f>
        <v>8.5</v>
      </c>
      <c r="C43" s="74">
        <f aca="true" t="shared" si="16" ref="C43:U43">MAX(C9:C39)</f>
        <v>7.8</v>
      </c>
      <c r="D43" s="74">
        <f t="shared" si="16"/>
        <v>11.1</v>
      </c>
      <c r="E43" s="74">
        <f t="shared" si="16"/>
        <v>6.6</v>
      </c>
      <c r="F43" s="75">
        <f t="shared" si="16"/>
        <v>8.75</v>
      </c>
      <c r="G43" s="76">
        <f t="shared" si="16"/>
        <v>98.15447168804357</v>
      </c>
      <c r="H43" s="76">
        <f>MAX(H9:H39)</f>
        <v>7.14539966520573</v>
      </c>
      <c r="I43" s="77">
        <f t="shared" si="16"/>
        <v>5.7</v>
      </c>
      <c r="J43" s="75">
        <f t="shared" si="16"/>
        <v>0</v>
      </c>
      <c r="K43" s="77">
        <f t="shared" si="16"/>
        <v>6.2</v>
      </c>
      <c r="L43" s="74">
        <f t="shared" si="16"/>
        <v>5.9</v>
      </c>
      <c r="M43" s="74">
        <f t="shared" si="16"/>
        <v>6.5</v>
      </c>
      <c r="N43" s="74">
        <f t="shared" si="16"/>
        <v>6.7</v>
      </c>
      <c r="O43" s="75">
        <f t="shared" si="16"/>
        <v>7.1</v>
      </c>
      <c r="P43" s="73"/>
      <c r="Q43" s="70">
        <f t="shared" si="16"/>
        <v>47</v>
      </c>
      <c r="R43" s="76">
        <f t="shared" si="16"/>
        <v>0</v>
      </c>
      <c r="S43" s="76">
        <f>MAX(S9:S39)</f>
        <v>10.2</v>
      </c>
      <c r="T43" s="140"/>
      <c r="U43" s="70">
        <f t="shared" si="16"/>
        <v>8</v>
      </c>
      <c r="V43" s="76">
        <f>MAX(V9:V39)</f>
        <v>1023.2</v>
      </c>
      <c r="W43" s="124">
        <f>MAX(W9:W39)</f>
        <v>1033.9151808845445</v>
      </c>
      <c r="X43" s="127"/>
      <c r="Y43" s="134"/>
      <c r="Z43" s="127"/>
      <c r="AT43">
        <f t="shared" si="13"/>
        <v>10.705064177346992</v>
      </c>
    </row>
    <row r="44" spans="1:46" ht="13.5" thickBot="1">
      <c r="A44" s="81" t="s">
        <v>22</v>
      </c>
      <c r="B44" s="82">
        <f>MIN(B9:B39)</f>
        <v>-2</v>
      </c>
      <c r="C44" s="83">
        <f aca="true" t="shared" si="17" ref="C44:U44">MIN(C9:C39)</f>
        <v>-2.4</v>
      </c>
      <c r="D44" s="83">
        <f t="shared" si="17"/>
        <v>-1.3</v>
      </c>
      <c r="E44" s="83">
        <f t="shared" si="17"/>
        <v>-4.1</v>
      </c>
      <c r="F44" s="84">
        <f t="shared" si="17"/>
        <v>-1.9500000000000002</v>
      </c>
      <c r="G44" s="85">
        <f t="shared" si="17"/>
        <v>69.08826298858712</v>
      </c>
      <c r="H44" s="85">
        <f>MIN(H9:H39)</f>
        <v>-4.113175248557653</v>
      </c>
      <c r="I44" s="86">
        <f t="shared" si="17"/>
        <v>-8.4</v>
      </c>
      <c r="J44" s="84">
        <f t="shared" si="17"/>
        <v>0</v>
      </c>
      <c r="K44" s="86">
        <f t="shared" si="17"/>
        <v>0.9</v>
      </c>
      <c r="L44" s="83">
        <f t="shared" si="17"/>
        <v>1.9</v>
      </c>
      <c r="M44" s="83">
        <f t="shared" si="17"/>
        <v>3.2</v>
      </c>
      <c r="N44" s="83">
        <f t="shared" si="17"/>
        <v>4.7</v>
      </c>
      <c r="O44" s="84">
        <f t="shared" si="17"/>
        <v>6.1</v>
      </c>
      <c r="P44" s="82"/>
      <c r="Q44" s="120">
        <f t="shared" si="17"/>
        <v>4</v>
      </c>
      <c r="R44" s="85">
        <f t="shared" si="17"/>
        <v>0</v>
      </c>
      <c r="S44" s="85">
        <f>MIN(S9:S39)</f>
        <v>0</v>
      </c>
      <c r="T44" s="141"/>
      <c r="U44" s="120">
        <f t="shared" si="17"/>
        <v>0</v>
      </c>
      <c r="V44" s="85">
        <f>MIN(V9:V39)</f>
        <v>972.7</v>
      </c>
      <c r="W44" s="125">
        <f>MIN(W9:W39)</f>
        <v>982.8936999721717</v>
      </c>
      <c r="X44" s="128"/>
      <c r="Y44" s="136"/>
      <c r="Z44" s="128"/>
      <c r="AT44">
        <f t="shared" si="13"/>
        <v>10.672415092970406</v>
      </c>
    </row>
    <row r="45" spans="1:46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8"/>
      <c r="T45" s="48"/>
      <c r="U45" s="48"/>
      <c r="V45" s="47"/>
      <c r="W45" s="49"/>
      <c r="X45" s="101"/>
      <c r="Y45" s="137"/>
      <c r="Z45" s="101"/>
      <c r="AT45">
        <f t="shared" si="13"/>
        <v>0</v>
      </c>
    </row>
    <row r="46" spans="1:46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43"/>
      <c r="T46" s="43"/>
      <c r="U46" s="43"/>
      <c r="V46" s="2"/>
      <c r="W46" s="2"/>
      <c r="AT46">
        <f t="shared" si="13"/>
        <v>0</v>
      </c>
    </row>
    <row r="47" spans="1:46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43"/>
      <c r="V47" s="2"/>
      <c r="W47" s="2"/>
      <c r="AT47">
        <f t="shared" si="13"/>
        <v>0</v>
      </c>
    </row>
    <row r="48" spans="1:23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43"/>
      <c r="V48" s="2"/>
      <c r="W48" s="2"/>
    </row>
    <row r="49" spans="1:23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43"/>
      <c r="T49" s="43"/>
      <c r="U49" s="43"/>
      <c r="V49" s="2"/>
      <c r="W49" s="2"/>
    </row>
    <row r="50" spans="1:23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43"/>
      <c r="T50" s="43"/>
      <c r="U50" s="43"/>
      <c r="V50" s="2"/>
      <c r="W50" s="2"/>
    </row>
    <row r="53" ht="12.75">
      <c r="A53" s="34"/>
    </row>
    <row r="58" ht="12.75">
      <c r="B58" s="42" t="s">
        <v>64</v>
      </c>
    </row>
    <row r="60" spans="2:6" ht="12.75">
      <c r="B60" t="b">
        <f>S9&gt;=0.2</f>
        <v>0</v>
      </c>
      <c r="C60" t="b">
        <f>S9&gt;=1</f>
        <v>0</v>
      </c>
      <c r="D60" t="b">
        <f>S9&gt;=5</f>
        <v>0</v>
      </c>
      <c r="F60" t="b">
        <f>S9="tr"</f>
        <v>0</v>
      </c>
    </row>
    <row r="61" spans="2:6" ht="12.75">
      <c r="B61">
        <f>DCOUNTA(S8:S38,1,B59:B60)</f>
        <v>17</v>
      </c>
      <c r="C61">
        <f>DCOUNTA(S8:S38,1,C59:C60)</f>
        <v>9</v>
      </c>
      <c r="D61">
        <f>DCOUNTA(S8:S38,1,D59:D60)</f>
        <v>5</v>
      </c>
      <c r="F61">
        <f>DCOUNTA(S8:S38,1,F59:F60)</f>
        <v>2</v>
      </c>
    </row>
    <row r="63" spans="2:4" ht="12.75">
      <c r="B63" t="s">
        <v>81</v>
      </c>
      <c r="C63" t="s">
        <v>82</v>
      </c>
      <c r="D63" t="s">
        <v>83</v>
      </c>
    </row>
    <row r="64" spans="2:4" ht="12.75">
      <c r="B64">
        <f>(B61-F61)</f>
        <v>15</v>
      </c>
      <c r="C64">
        <f>(C61-F61)</f>
        <v>7</v>
      </c>
      <c r="D64">
        <f>(D61-F61)</f>
        <v>3</v>
      </c>
    </row>
  </sheetData>
  <mergeCells count="3">
    <mergeCell ref="B6:F6"/>
    <mergeCell ref="X6:X8"/>
    <mergeCell ref="Y4:Y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5">
      <selection activeCell="D32" sqref="D32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2" t="s">
        <v>90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 t="s">
        <v>104</v>
      </c>
      <c r="I4" s="60" t="s">
        <v>55</v>
      </c>
      <c r="J4" s="60">
        <v>2006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3" t="s">
        <v>56</v>
      </c>
      <c r="H6" s="154"/>
      <c r="I6" s="154"/>
      <c r="J6" s="154"/>
      <c r="K6" s="154"/>
      <c r="L6" s="154"/>
      <c r="M6" s="154"/>
      <c r="N6" s="155"/>
    </row>
    <row r="7" spans="1:25" ht="12.75">
      <c r="A7" s="27" t="s">
        <v>29</v>
      </c>
      <c r="B7" s="3"/>
      <c r="C7" s="22">
        <f>Data1!$D$42</f>
        <v>6.442857142857141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0.9785714285714285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71</v>
      </c>
      <c r="B9" s="3"/>
      <c r="C9" s="22">
        <f>Data1!$F$42</f>
        <v>3.7107142857142867</v>
      </c>
      <c r="D9" s="5">
        <v>-0.5</v>
      </c>
      <c r="E9" s="3"/>
      <c r="F9" s="40">
        <v>1</v>
      </c>
      <c r="G9" s="89" t="s">
        <v>105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11.1</v>
      </c>
      <c r="C10" s="5" t="s">
        <v>32</v>
      </c>
      <c r="D10" s="5">
        <f>Data1!$AA$41</f>
        <v>14</v>
      </c>
      <c r="E10" s="3"/>
      <c r="F10" s="40">
        <v>2</v>
      </c>
      <c r="G10" s="93" t="s">
        <v>106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-4.1</v>
      </c>
      <c r="C11" s="5" t="s">
        <v>32</v>
      </c>
      <c r="D11" s="24">
        <f>Data1!$AB$41</f>
        <v>10</v>
      </c>
      <c r="E11" s="3"/>
      <c r="F11" s="40">
        <v>3</v>
      </c>
      <c r="G11" s="93" t="s">
        <v>107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-8.4</v>
      </c>
      <c r="C12" s="5" t="s">
        <v>32</v>
      </c>
      <c r="D12" s="24">
        <f>Data1!$AC$41</f>
        <v>10</v>
      </c>
      <c r="E12" s="3"/>
      <c r="F12" s="40">
        <v>4</v>
      </c>
      <c r="G12" s="93" t="s">
        <v>109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59</v>
      </c>
      <c r="B13" s="22">
        <f>Data1!$O$42</f>
        <v>6.492857142857143</v>
      </c>
      <c r="C13" s="5"/>
      <c r="D13" s="24"/>
      <c r="E13" s="3"/>
      <c r="F13" s="40">
        <v>5</v>
      </c>
      <c r="G13" s="93" t="s">
        <v>110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111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112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35</v>
      </c>
      <c r="E16" s="3"/>
      <c r="F16" s="40">
        <v>8</v>
      </c>
      <c r="G16" s="93" t="s">
        <v>113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36</v>
      </c>
      <c r="B17" s="3" t="s">
        <v>37</v>
      </c>
      <c r="C17" s="21">
        <f>Data1!$S$41</f>
        <v>34.2</v>
      </c>
      <c r="D17" s="5">
        <v>66</v>
      </c>
      <c r="E17" s="3"/>
      <c r="F17" s="40">
        <v>9</v>
      </c>
      <c r="G17" s="93" t="s">
        <v>114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38</v>
      </c>
      <c r="B18" s="3"/>
      <c r="C18" s="5">
        <f>Data1!$B$64</f>
        <v>15</v>
      </c>
      <c r="D18" s="5"/>
      <c r="E18" s="3"/>
      <c r="F18" s="40">
        <v>10</v>
      </c>
      <c r="G18" s="93" t="s">
        <v>116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39</v>
      </c>
      <c r="B19" s="3"/>
      <c r="C19" s="5">
        <f>Data1!$C$64</f>
        <v>7</v>
      </c>
      <c r="D19" s="5"/>
      <c r="E19" s="3"/>
      <c r="F19" s="40">
        <v>11</v>
      </c>
      <c r="G19" s="93" t="s">
        <v>118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65</v>
      </c>
      <c r="B20" s="3"/>
      <c r="C20" s="5">
        <f>Data1!$D$64</f>
        <v>3</v>
      </c>
      <c r="D20" s="5"/>
      <c r="E20" s="3"/>
      <c r="F20" s="40">
        <v>12</v>
      </c>
      <c r="G20" s="93" t="s">
        <v>119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40</v>
      </c>
      <c r="B21" s="3" t="s">
        <v>41</v>
      </c>
      <c r="C21" s="5">
        <f>Data1!$S$43</f>
        <v>10.2</v>
      </c>
      <c r="D21" s="5"/>
      <c r="E21" s="3"/>
      <c r="F21" s="40">
        <v>13</v>
      </c>
      <c r="G21" s="93" t="s">
        <v>120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42</v>
      </c>
      <c r="B22" s="3"/>
      <c r="C22" s="24">
        <f>Data1!$AD$41</f>
        <v>23</v>
      </c>
      <c r="D22" s="5"/>
      <c r="E22" s="3"/>
      <c r="F22" s="40">
        <v>14</v>
      </c>
      <c r="G22" s="93" t="s">
        <v>121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122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43</v>
      </c>
      <c r="B24" s="3"/>
      <c r="C24" s="5"/>
      <c r="D24" s="5"/>
      <c r="E24" s="5" t="s">
        <v>32</v>
      </c>
      <c r="F24" s="40">
        <v>16</v>
      </c>
      <c r="G24" s="93" t="s">
        <v>123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44</v>
      </c>
      <c r="B25" s="3"/>
      <c r="C25" s="21">
        <f>Data1!$R$43</f>
        <v>0</v>
      </c>
      <c r="D25" s="5" t="s">
        <v>45</v>
      </c>
      <c r="E25" s="5">
        <f>Data1!$AE$41</f>
        <v>28</v>
      </c>
      <c r="F25" s="40">
        <v>17</v>
      </c>
      <c r="G25" s="93" t="s">
        <v>125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46</v>
      </c>
      <c r="B26" s="3"/>
      <c r="C26" s="5">
        <f>Data1!$R$41</f>
        <v>0</v>
      </c>
      <c r="D26" s="5" t="s">
        <v>45</v>
      </c>
      <c r="E26" s="3"/>
      <c r="F26" s="40">
        <v>18</v>
      </c>
      <c r="G26" s="93" t="s">
        <v>126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127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128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47</v>
      </c>
      <c r="B29" s="3" t="s">
        <v>48</v>
      </c>
      <c r="C29" s="5"/>
      <c r="D29" s="5"/>
      <c r="E29" s="5"/>
      <c r="F29" s="40">
        <v>21</v>
      </c>
      <c r="G29" s="93" t="s">
        <v>129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93</v>
      </c>
      <c r="B30" s="3"/>
      <c r="C30" s="5">
        <v>47</v>
      </c>
      <c r="D30" s="5"/>
      <c r="E30" s="5"/>
      <c r="F30" s="40">
        <v>22</v>
      </c>
      <c r="G30" s="93" t="s">
        <v>130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49</v>
      </c>
      <c r="B31" s="3"/>
      <c r="C31" s="5">
        <f>Data1!$AO$9</f>
        <v>2</v>
      </c>
      <c r="D31" s="22"/>
      <c r="E31" s="5"/>
      <c r="F31" s="40">
        <v>23</v>
      </c>
      <c r="G31" s="93" t="s">
        <v>131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132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50</v>
      </c>
      <c r="B33" s="3"/>
      <c r="C33" s="5"/>
      <c r="D33" s="3"/>
      <c r="E33" s="3"/>
      <c r="F33" s="40">
        <v>25</v>
      </c>
      <c r="G33" s="93" t="s">
        <v>133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51</v>
      </c>
      <c r="B34" s="3"/>
      <c r="C34" s="5">
        <v>5</v>
      </c>
      <c r="D34" s="3"/>
      <c r="E34" s="3"/>
      <c r="F34" s="40">
        <v>26</v>
      </c>
      <c r="G34" s="93" t="s">
        <v>134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52</v>
      </c>
      <c r="B35" s="3"/>
      <c r="C35" s="5">
        <v>1</v>
      </c>
      <c r="D35" s="3"/>
      <c r="E35" s="3"/>
      <c r="F35" s="40">
        <v>27</v>
      </c>
      <c r="G35" s="93" t="s">
        <v>135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53</v>
      </c>
      <c r="B36" s="3"/>
      <c r="C36" s="24">
        <v>2</v>
      </c>
      <c r="D36" s="5" t="s">
        <v>137</v>
      </c>
      <c r="E36" s="3"/>
      <c r="F36" s="40">
        <v>28</v>
      </c>
      <c r="G36" s="93" t="s">
        <v>136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Data1!$Z$41</f>
        <v>0</v>
      </c>
      <c r="D37" s="5"/>
      <c r="E37" s="3"/>
      <c r="F37" s="40"/>
      <c r="G37" s="93"/>
      <c r="H37" s="87"/>
      <c r="I37" s="87"/>
      <c r="J37" s="87"/>
      <c r="K37" s="87"/>
      <c r="L37" s="87"/>
      <c r="M37" s="88"/>
      <c r="N37" s="94"/>
    </row>
    <row r="38" spans="1:14" ht="12.75">
      <c r="A38" s="27" t="s">
        <v>54</v>
      </c>
      <c r="B38" s="3"/>
      <c r="C38" s="5">
        <v>0</v>
      </c>
      <c r="D38" s="5"/>
      <c r="E38" s="3"/>
      <c r="F38" s="40"/>
      <c r="G38" s="93"/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Data1!$AM$9</f>
        <v>12</v>
      </c>
      <c r="D39" s="5"/>
      <c r="E39" s="3"/>
      <c r="F39" s="40"/>
      <c r="G39" s="95"/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Data1!$AN$9</f>
        <v>19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Data1!$X$41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142" t="s">
        <v>138</v>
      </c>
      <c r="B43" s="3" t="s">
        <v>142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143" t="s">
        <v>143</v>
      </c>
      <c r="B44" s="3" t="s">
        <v>139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143" t="s">
        <v>144</v>
      </c>
      <c r="B45" s="3" t="s">
        <v>140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 t="s">
        <v>141</v>
      </c>
      <c r="C46" s="3"/>
      <c r="D46" s="3"/>
      <c r="E46" s="3"/>
      <c r="F46" s="3"/>
      <c r="G46" s="3" t="s">
        <v>145</v>
      </c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 t="s">
        <v>146</v>
      </c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2003-04-24T07:00:03Z</cp:lastPrinted>
  <dcterms:created xsi:type="dcterms:W3CDTF">1998-03-11T18:30:34Z</dcterms:created>
  <dcterms:modified xsi:type="dcterms:W3CDTF">2009-08-12T11:41:50Z</dcterms:modified>
  <cp:category/>
  <cp:version/>
  <cp:contentType/>
  <cp:contentStatus/>
</cp:coreProperties>
</file>