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9"/>
  </bookViews>
  <sheets>
    <sheet name="Max and min." sheetId="1" r:id="rId1"/>
    <sheet name="Rain" sheetId="2" r:id="rId2"/>
    <sheet name="Sun" sheetId="3" r:id="rId3"/>
    <sheet name="Grass and slab mins" sheetId="4" r:id="rId4"/>
    <sheet name="5cm and 10cm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<sst xmlns="http://schemas.openxmlformats.org/spreadsheetml/2006/main" count="183" uniqueCount="152">
  <si>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</si>
  <si>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</si>
  <si>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</si>
  <si>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</si>
  <si>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</si>
  <si>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</si>
  <si>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</si>
  <si>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</si>
  <si>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</si>
  <si>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</si>
  <si>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</si>
  <si>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</si>
  <si>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</si>
  <si>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</si>
  <si>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</si>
  <si>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</si>
  <si>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</si>
  <si>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</si>
  <si>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</si>
  <si>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</si>
  <si>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</si>
  <si>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</si>
  <si>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</si>
  <si>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</si>
  <si>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</si>
  <si>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</si>
  <si>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</si>
  <si>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</si>
  <si>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</si>
  <si>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</si>
  <si>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</si>
  <si>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</si>
  <si>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</si>
  <si>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</si>
  <si>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</si>
  <si>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</si>
  <si>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</si>
  <si>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</si>
  <si>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</si>
  <si>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</si>
  <si>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</si>
  <si>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</si>
  <si>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</si>
  <si>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</si>
  <si>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</si>
  <si>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</si>
  <si>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</si>
  <si>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</si>
  <si>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</si>
  <si>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</si>
  <si>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</si>
  <si>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</si>
  <si>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</si>
  <si>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</si>
  <si>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</si>
  <si>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</si>
  <si>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</si>
  <si>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</si>
  <si>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</si>
  <si>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</si>
  <si>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</si>
  <si>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</si>
  <si>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</si>
  <si>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</si>
  <si>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</si>
  <si>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</si>
  <si>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</si>
  <si>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</si>
  <si>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</si>
  <si>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</si>
  <si>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</si>
  <si>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</si>
  <si>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</si>
  <si>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</si>
  <si>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</si>
  <si>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</si>
  <si>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</si>
  <si>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</si>
  <si>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</si>
  <si>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</si>
  <si>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</si>
  <si>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</si>
  <si>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</si>
  <si>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</si>
  <si>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</si>
  <si>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</si>
  <si>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</si>
  <si>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</si>
  <si>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</si>
  <si>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</si>
  <si>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</si>
  <si>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</si>
  <si>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</si>
  <si>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</si>
  <si>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</si>
  <si>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</si>
  <si>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</si>
  <si>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</si>
  <si>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</si>
  <si>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</si>
  <si>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</si>
  <si>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</si>
  <si>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WNW</t>
  </si>
  <si>
    <t>February</t>
  </si>
  <si>
    <t>A cloudy, damp and mild day. A few bright or sunny intervals, but few and far between!</t>
  </si>
  <si>
    <t>NW</t>
  </si>
  <si>
    <t>Cloudy start, but brightening up with sunshine. Very mild, but cold and frosty overnight.</t>
  </si>
  <si>
    <t>Calm</t>
  </si>
  <si>
    <t>Very frost start, then sunny with temperatures recovering somewhat. Light winds.</t>
  </si>
  <si>
    <t>A hard frost, followed by more sunshine - but a little hazier later in the day.</t>
  </si>
  <si>
    <t>SW</t>
  </si>
  <si>
    <t>Frost clearing as clouds increased to give brief drizzle in morning. Sunnier later.</t>
  </si>
  <si>
    <t>ENE</t>
  </si>
  <si>
    <t>Harsh frost to begin with, then mostly bright and cold. A few morning snow flurries.</t>
  </si>
  <si>
    <t>NNE</t>
  </si>
  <si>
    <t>tr</t>
  </si>
  <si>
    <t>Severe frost to begin with, then sunny with patch cloud. Snow overnight.*</t>
  </si>
  <si>
    <t>A cold day with snow falling on and off thoughout. Depths reached 3cm; temps struggled.</t>
  </si>
  <si>
    <t>ESE</t>
  </si>
  <si>
    <t>Another cold day with more snow from limch. Depths reaching 4-5cm, thawing overnight.</t>
  </si>
  <si>
    <t>SSW</t>
  </si>
  <si>
    <t>A milder day with spells of rain, thawing snow. Rapid rise in temp overnight; further showers.</t>
  </si>
  <si>
    <t>Showers in the early hours cleared to give a sunnsy but breezy day. Much milder!</t>
  </si>
  <si>
    <t>WSW</t>
  </si>
  <si>
    <t>A bright and breezy day with a scattering of showers. Gusty later, but mild.</t>
  </si>
  <si>
    <t>A sunny and breezy start. More cloud after lunch with rain by evening and overnight.</t>
  </si>
  <si>
    <t>S</t>
  </si>
  <si>
    <t>A damp start, but cloud breaking to give a sunny afternoon, followed by a clear evening.</t>
  </si>
  <si>
    <t>SE</t>
  </si>
  <si>
    <t>Mostly bright but becoming windy, particularly in the afternoon. Light rain overnight.</t>
  </si>
  <si>
    <t>N</t>
  </si>
  <si>
    <t>Cloudy with periods of rain, heavy for a time early pm. Drier by evening and chilly.</t>
  </si>
  <si>
    <t xml:space="preserve">Early ground frost then bright with some sunny spells developing. Light winds again. </t>
  </si>
  <si>
    <t xml:space="preserve">Cloudy start and staying mostly cloudy through the day. A clearer night to follow. </t>
  </si>
  <si>
    <t xml:space="preserve">A cloudy day on the whole, but spells of hazy sunshine too. Mild, but a cool breeze. </t>
  </si>
  <si>
    <t>SSE</t>
  </si>
  <si>
    <t>Cloudy again for the most part, with a few brighter breaks. Drizzly rain later.</t>
  </si>
  <si>
    <t>Early showers clearing, then bright spells and very mild again. Breezy at times.</t>
  </si>
  <si>
    <t>A cloudy day with outbreaks of rain at times. Drier and brighter late-afternoon. Breezy.</t>
  </si>
  <si>
    <t>Cloudy and bright spells, and less windy. Showery rain for a time late-afternoon.</t>
  </si>
  <si>
    <t>W</t>
  </si>
  <si>
    <t>A mix of sunny spells and scattered showers. Breezy for a while around lunchtime.</t>
  </si>
  <si>
    <t>Another day of sunshine and showers, but feeling rather cooler than yesterday.</t>
  </si>
  <si>
    <t>A bright and breezy day. Feeling cool with quite low humidity, though still mild. Rain overnight.</t>
  </si>
  <si>
    <t>A wet start, then drier for a time. Further showers later and becoming windy too.</t>
  </si>
  <si>
    <t>A windy day and becoming blustery as the day wore on. Gusty, squally showers by eve.</t>
  </si>
  <si>
    <r>
      <t>Diff from av</t>
    </r>
    <r>
      <rPr>
        <sz val="10"/>
        <rFont val="Arial"/>
        <family val="0"/>
      </rPr>
      <t>/date</t>
    </r>
  </si>
  <si>
    <t>Mildest February since 2002: Mean max, mean min and mean all highest since then; Absolute max 12.2C highest in Feb since 2004 (15.3C);</t>
  </si>
  <si>
    <t>Lowest min -8.0C lowest on station record for Feb; lowest max 0.9C on 8th highest since 2005; highest min 7.2C equal highest in Feb since</t>
  </si>
  <si>
    <t>2004; Rainfall 72.9mm wettest Feb since 2002 (81.4mm); 9th 15.3mm wettest Feb day since 2002; 19 rain days, most in Feb since 1997;</t>
  </si>
  <si>
    <t>8 air frosts lowest since 2002 (7); 12 ground frosts lowest since 1997</t>
  </si>
  <si>
    <t>Feb Notes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</si>
</sst>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4.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10.9</c:v>
                </c:pt>
                <c:pt idx="1">
                  <c:v>11.8</c:v>
                </c:pt>
                <c:pt idx="2">
                  <c:v>9.2</c:v>
                </c:pt>
                <c:pt idx="3">
                  <c:v>8.4</c:v>
                </c:pt>
                <c:pt idx="4">
                  <c:v>7</c:v>
                </c:pt>
                <c:pt idx="5">
                  <c:v>4</c:v>
                </c:pt>
                <c:pt idx="6">
                  <c:v>4.5</c:v>
                </c:pt>
                <c:pt idx="7">
                  <c:v>0.9</c:v>
                </c:pt>
                <c:pt idx="8">
                  <c:v>2.6</c:v>
                </c:pt>
                <c:pt idx="9">
                  <c:v>7.9</c:v>
                </c:pt>
                <c:pt idx="10">
                  <c:v>10</c:v>
                </c:pt>
                <c:pt idx="11">
                  <c:v>9.3</c:v>
                </c:pt>
                <c:pt idx="12">
                  <c:v>8.2</c:v>
                </c:pt>
                <c:pt idx="13">
                  <c:v>9.8</c:v>
                </c:pt>
                <c:pt idx="14">
                  <c:v>11.4</c:v>
                </c:pt>
                <c:pt idx="15">
                  <c:v>7.1</c:v>
                </c:pt>
                <c:pt idx="16">
                  <c:v>8.5</c:v>
                </c:pt>
                <c:pt idx="17">
                  <c:v>8.4</c:v>
                </c:pt>
                <c:pt idx="18">
                  <c:v>10.4</c:v>
                </c:pt>
                <c:pt idx="19">
                  <c:v>11.9</c:v>
                </c:pt>
                <c:pt idx="20">
                  <c:v>11.7</c:v>
                </c:pt>
                <c:pt idx="21">
                  <c:v>10.7</c:v>
                </c:pt>
                <c:pt idx="22">
                  <c:v>11.2</c:v>
                </c:pt>
                <c:pt idx="23">
                  <c:v>11.7</c:v>
                </c:pt>
                <c:pt idx="24">
                  <c:v>9.8</c:v>
                </c:pt>
                <c:pt idx="25">
                  <c:v>9.7</c:v>
                </c:pt>
                <c:pt idx="26">
                  <c:v>12.2</c:v>
                </c:pt>
                <c:pt idx="27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5.9</c:v>
                </c:pt>
                <c:pt idx="1">
                  <c:v>7.1</c:v>
                </c:pt>
                <c:pt idx="2">
                  <c:v>-3.7</c:v>
                </c:pt>
                <c:pt idx="3">
                  <c:v>-5.5</c:v>
                </c:pt>
                <c:pt idx="4">
                  <c:v>-4.3</c:v>
                </c:pt>
                <c:pt idx="5">
                  <c:v>-5.8</c:v>
                </c:pt>
                <c:pt idx="6">
                  <c:v>-8</c:v>
                </c:pt>
                <c:pt idx="7">
                  <c:v>-3.4</c:v>
                </c:pt>
                <c:pt idx="8">
                  <c:v>-2.7</c:v>
                </c:pt>
                <c:pt idx="9">
                  <c:v>-0.2</c:v>
                </c:pt>
                <c:pt idx="10">
                  <c:v>2.6</c:v>
                </c:pt>
                <c:pt idx="11">
                  <c:v>5.8</c:v>
                </c:pt>
                <c:pt idx="12">
                  <c:v>6</c:v>
                </c:pt>
                <c:pt idx="13">
                  <c:v>5.1</c:v>
                </c:pt>
                <c:pt idx="14">
                  <c:v>1.1</c:v>
                </c:pt>
                <c:pt idx="15">
                  <c:v>6.2</c:v>
                </c:pt>
                <c:pt idx="16">
                  <c:v>3.3</c:v>
                </c:pt>
                <c:pt idx="17">
                  <c:v>0.3</c:v>
                </c:pt>
                <c:pt idx="18">
                  <c:v>2.6</c:v>
                </c:pt>
                <c:pt idx="19">
                  <c:v>6.6</c:v>
                </c:pt>
                <c:pt idx="20">
                  <c:v>6.4</c:v>
                </c:pt>
                <c:pt idx="21">
                  <c:v>6.1</c:v>
                </c:pt>
                <c:pt idx="22">
                  <c:v>6.6</c:v>
                </c:pt>
                <c:pt idx="23">
                  <c:v>7.2</c:v>
                </c:pt>
                <c:pt idx="24">
                  <c:v>5.7</c:v>
                </c:pt>
                <c:pt idx="25">
                  <c:v>6.1</c:v>
                </c:pt>
                <c:pt idx="26">
                  <c:v>1.5</c:v>
                </c:pt>
                <c:pt idx="27">
                  <c:v>6.6</c:v>
                </c:pt>
              </c:numCache>
            </c:numRef>
          </c:val>
          <c:smooth val="0"/>
        </c:ser>
        <c:marker val="1"/>
        <c:axId val="58673972"/>
        <c:axId val="23083045"/>
      </c:lineChart>
      <c:catAx>
        <c:axId val="5867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3045"/>
        <c:crosses val="autoZero"/>
        <c:auto val="1"/>
        <c:lblOffset val="100"/>
        <c:noMultiLvlLbl val="0"/>
      </c:catAx>
      <c:valAx>
        <c:axId val="23083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673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0.4</c:v>
                </c:pt>
                <c:pt idx="7">
                  <c:v>2.6</c:v>
                </c:pt>
                <c:pt idx="8">
                  <c:v>15.3</c:v>
                </c:pt>
                <c:pt idx="9">
                  <c:v>14.8</c:v>
                </c:pt>
                <c:pt idx="10">
                  <c:v>1.8</c:v>
                </c:pt>
                <c:pt idx="11">
                  <c:v>0.9</c:v>
                </c:pt>
                <c:pt idx="12">
                  <c:v>2</c:v>
                </c:pt>
                <c:pt idx="13">
                  <c:v>0</c:v>
                </c:pt>
                <c:pt idx="14">
                  <c:v>1.9</c:v>
                </c:pt>
                <c:pt idx="15">
                  <c:v>5.1</c:v>
                </c:pt>
                <c:pt idx="16">
                  <c:v>0</c:v>
                </c:pt>
                <c:pt idx="17">
                  <c:v>0</c:v>
                </c:pt>
                <c:pt idx="18">
                  <c:v>1.1</c:v>
                </c:pt>
                <c:pt idx="19">
                  <c:v>3.6</c:v>
                </c:pt>
                <c:pt idx="20">
                  <c:v>2.8</c:v>
                </c:pt>
                <c:pt idx="21">
                  <c:v>4.1</c:v>
                </c:pt>
                <c:pt idx="22">
                  <c:v>2.8</c:v>
                </c:pt>
                <c:pt idx="23">
                  <c:v>1.3</c:v>
                </c:pt>
                <c:pt idx="24">
                  <c:v>0.9</c:v>
                </c:pt>
                <c:pt idx="25">
                  <c:v>6.3</c:v>
                </c:pt>
                <c:pt idx="26">
                  <c:v>2.1</c:v>
                </c:pt>
                <c:pt idx="27">
                  <c:v>2.9</c:v>
                </c:pt>
              </c:numCache>
            </c:numRef>
          </c:val>
        </c:ser>
        <c:axId val="32104066"/>
        <c:axId val="35396827"/>
      </c:barChart>
      <c:catAx>
        <c:axId val="321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96827"/>
        <c:crosses val="autoZero"/>
        <c:auto val="1"/>
        <c:lblOffset val="100"/>
        <c:noMultiLvlLbl val="0"/>
      </c:catAx>
      <c:valAx>
        <c:axId val="3539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2104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0.6</c:v>
                </c:pt>
                <c:pt idx="1">
                  <c:v>5.6</c:v>
                </c:pt>
                <c:pt idx="2">
                  <c:v>7</c:v>
                </c:pt>
                <c:pt idx="3">
                  <c:v>6.2</c:v>
                </c:pt>
                <c:pt idx="4">
                  <c:v>3.8</c:v>
                </c:pt>
                <c:pt idx="5">
                  <c:v>5</c:v>
                </c:pt>
                <c:pt idx="6">
                  <c:v>5.3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5.8</c:v>
                </c:pt>
                <c:pt idx="11">
                  <c:v>1.7</c:v>
                </c:pt>
                <c:pt idx="12">
                  <c:v>4.2</c:v>
                </c:pt>
                <c:pt idx="13">
                  <c:v>4.7</c:v>
                </c:pt>
                <c:pt idx="14">
                  <c:v>4.2</c:v>
                </c:pt>
                <c:pt idx="15">
                  <c:v>0</c:v>
                </c:pt>
                <c:pt idx="16">
                  <c:v>0</c:v>
                </c:pt>
                <c:pt idx="17">
                  <c:v>3.8</c:v>
                </c:pt>
                <c:pt idx="18">
                  <c:v>2.4</c:v>
                </c:pt>
                <c:pt idx="19">
                  <c:v>1.6</c:v>
                </c:pt>
                <c:pt idx="20">
                  <c:v>4.6</c:v>
                </c:pt>
                <c:pt idx="21">
                  <c:v>0.5</c:v>
                </c:pt>
                <c:pt idx="22">
                  <c:v>2.6</c:v>
                </c:pt>
                <c:pt idx="23">
                  <c:v>2.7</c:v>
                </c:pt>
                <c:pt idx="24">
                  <c:v>1.3</c:v>
                </c:pt>
                <c:pt idx="25">
                  <c:v>6.7</c:v>
                </c:pt>
                <c:pt idx="26">
                  <c:v>1.2</c:v>
                </c:pt>
                <c:pt idx="27">
                  <c:v>4.9</c:v>
                </c:pt>
              </c:numCache>
            </c:numRef>
          </c:val>
        </c:ser>
        <c:axId val="49353344"/>
        <c:axId val="6307969"/>
      </c:barChart>
      <c:catAx>
        <c:axId val="4935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7969"/>
        <c:crosses val="autoZero"/>
        <c:auto val="1"/>
        <c:lblOffset val="100"/>
        <c:noMultiLvlLbl val="0"/>
      </c:catAx>
      <c:valAx>
        <c:axId val="6307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935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5.9</c:v>
                </c:pt>
                <c:pt idx="1">
                  <c:v>2.2</c:v>
                </c:pt>
                <c:pt idx="2">
                  <c:v>-7.6</c:v>
                </c:pt>
                <c:pt idx="3">
                  <c:v>-9</c:v>
                </c:pt>
                <c:pt idx="4">
                  <c:v>-7.8</c:v>
                </c:pt>
                <c:pt idx="5">
                  <c:v>-9.5</c:v>
                </c:pt>
                <c:pt idx="6">
                  <c:v>-11.9</c:v>
                </c:pt>
                <c:pt idx="7">
                  <c:v>-8.7</c:v>
                </c:pt>
                <c:pt idx="8">
                  <c:v>-5.4</c:v>
                </c:pt>
                <c:pt idx="9">
                  <c:v>-0.6</c:v>
                </c:pt>
                <c:pt idx="10">
                  <c:v>3.2</c:v>
                </c:pt>
                <c:pt idx="11">
                  <c:v>2.6</c:v>
                </c:pt>
                <c:pt idx="12">
                  <c:v>2.9</c:v>
                </c:pt>
                <c:pt idx="13">
                  <c:v>1.5</c:v>
                </c:pt>
                <c:pt idx="14">
                  <c:v>-4.4</c:v>
                </c:pt>
                <c:pt idx="15">
                  <c:v>3.9</c:v>
                </c:pt>
                <c:pt idx="16">
                  <c:v>-0.8</c:v>
                </c:pt>
                <c:pt idx="17">
                  <c:v>-3</c:v>
                </c:pt>
                <c:pt idx="18">
                  <c:v>1.5</c:v>
                </c:pt>
                <c:pt idx="19">
                  <c:v>5.8</c:v>
                </c:pt>
                <c:pt idx="20">
                  <c:v>1.2</c:v>
                </c:pt>
                <c:pt idx="21">
                  <c:v>3.1</c:v>
                </c:pt>
                <c:pt idx="22">
                  <c:v>3.6</c:v>
                </c:pt>
                <c:pt idx="23">
                  <c:v>5.3</c:v>
                </c:pt>
                <c:pt idx="24">
                  <c:v>3.1</c:v>
                </c:pt>
                <c:pt idx="25">
                  <c:v>4.1</c:v>
                </c:pt>
                <c:pt idx="26">
                  <c:v>-2.5</c:v>
                </c:pt>
                <c:pt idx="27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5423150"/>
        <c:axId val="22953111"/>
      </c:lineChart>
      <c:catAx>
        <c:axId val="1542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53111"/>
        <c:crosses val="autoZero"/>
        <c:auto val="1"/>
        <c:lblOffset val="100"/>
        <c:noMultiLvlLbl val="0"/>
      </c:catAx>
      <c:valAx>
        <c:axId val="2295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423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7.3</c:v>
                </c:pt>
                <c:pt idx="1">
                  <c:v>7.3</c:v>
                </c:pt>
                <c:pt idx="2">
                  <c:v>1.1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-0.6</c:v>
                </c:pt>
                <c:pt idx="7">
                  <c:v>-0.1</c:v>
                </c:pt>
                <c:pt idx="8">
                  <c:v>0.2</c:v>
                </c:pt>
                <c:pt idx="9">
                  <c:v>1.1</c:v>
                </c:pt>
                <c:pt idx="10">
                  <c:v>5.2</c:v>
                </c:pt>
                <c:pt idx="11">
                  <c:v>6.4</c:v>
                </c:pt>
                <c:pt idx="12">
                  <c:v>4.9</c:v>
                </c:pt>
                <c:pt idx="13">
                  <c:v>5.6</c:v>
                </c:pt>
                <c:pt idx="14">
                  <c:v>5.9</c:v>
                </c:pt>
                <c:pt idx="15">
                  <c:v>6.2</c:v>
                </c:pt>
                <c:pt idx="16">
                  <c:v>5.6</c:v>
                </c:pt>
                <c:pt idx="17">
                  <c:v>6</c:v>
                </c:pt>
                <c:pt idx="18">
                  <c:v>6.1</c:v>
                </c:pt>
                <c:pt idx="19">
                  <c:v>7.8</c:v>
                </c:pt>
                <c:pt idx="20">
                  <c:v>7.1</c:v>
                </c:pt>
                <c:pt idx="21">
                  <c:v>7.7</c:v>
                </c:pt>
                <c:pt idx="22">
                  <c:v>7</c:v>
                </c:pt>
                <c:pt idx="23">
                  <c:v>8.1</c:v>
                </c:pt>
                <c:pt idx="24">
                  <c:v>6.9</c:v>
                </c:pt>
                <c:pt idx="25">
                  <c:v>6.3</c:v>
                </c:pt>
                <c:pt idx="26">
                  <c:v>5.5</c:v>
                </c:pt>
                <c:pt idx="27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7.3</c:v>
                </c:pt>
                <c:pt idx="1">
                  <c:v>7.4</c:v>
                </c:pt>
                <c:pt idx="2">
                  <c:v>2.9</c:v>
                </c:pt>
                <c:pt idx="3">
                  <c:v>2.2</c:v>
                </c:pt>
                <c:pt idx="4">
                  <c:v>1.6</c:v>
                </c:pt>
                <c:pt idx="5">
                  <c:v>1.4</c:v>
                </c:pt>
                <c:pt idx="6">
                  <c:v>0.7</c:v>
                </c:pt>
                <c:pt idx="7">
                  <c:v>0.8</c:v>
                </c:pt>
                <c:pt idx="8">
                  <c:v>1.1</c:v>
                </c:pt>
                <c:pt idx="9">
                  <c:v>1.4</c:v>
                </c:pt>
                <c:pt idx="10">
                  <c:v>4.9</c:v>
                </c:pt>
                <c:pt idx="11">
                  <c:v>5.5</c:v>
                </c:pt>
                <c:pt idx="12">
                  <c:v>5.1</c:v>
                </c:pt>
                <c:pt idx="13">
                  <c:v>5.7</c:v>
                </c:pt>
                <c:pt idx="14">
                  <c:v>4.9</c:v>
                </c:pt>
                <c:pt idx="15">
                  <c:v>6.1</c:v>
                </c:pt>
                <c:pt idx="16">
                  <c:v>5.5</c:v>
                </c:pt>
                <c:pt idx="17">
                  <c:v>6.1</c:v>
                </c:pt>
                <c:pt idx="18">
                  <c:v>6</c:v>
                </c:pt>
                <c:pt idx="19">
                  <c:v>7.5</c:v>
                </c:pt>
                <c:pt idx="20">
                  <c:v>7.7</c:v>
                </c:pt>
                <c:pt idx="21">
                  <c:v>7.5</c:v>
                </c:pt>
                <c:pt idx="22">
                  <c:v>7.4</c:v>
                </c:pt>
                <c:pt idx="23">
                  <c:v>7.9</c:v>
                </c:pt>
                <c:pt idx="24">
                  <c:v>7.4</c:v>
                </c:pt>
                <c:pt idx="25">
                  <c:v>7.1</c:v>
                </c:pt>
                <c:pt idx="26">
                  <c:v>5.8</c:v>
                </c:pt>
                <c:pt idx="27">
                  <c:v>6.8</c:v>
                </c:pt>
              </c:numCache>
            </c:numRef>
          </c:val>
          <c:smooth val="0"/>
        </c:ser>
        <c:marker val="1"/>
        <c:axId val="26257036"/>
        <c:axId val="40715933"/>
      </c:lineChart>
      <c:catAx>
        <c:axId val="2625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15933"/>
        <c:crosses val="autoZero"/>
        <c:auto val="1"/>
        <c:lblOffset val="100"/>
        <c:noMultiLvlLbl val="0"/>
      </c:catAx>
      <c:valAx>
        <c:axId val="4071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257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7</c:v>
                </c:pt>
                <c:pt idx="1">
                  <c:v>7.7</c:v>
                </c:pt>
                <c:pt idx="2">
                  <c:v>5.3</c:v>
                </c:pt>
                <c:pt idx="3">
                  <c:v>3.9</c:v>
                </c:pt>
                <c:pt idx="4">
                  <c:v>3.6</c:v>
                </c:pt>
                <c:pt idx="5">
                  <c:v>3.3</c:v>
                </c:pt>
                <c:pt idx="6">
                  <c:v>2.8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4.7</c:v>
                </c:pt>
                <c:pt idx="11">
                  <c:v>5.4</c:v>
                </c:pt>
                <c:pt idx="12">
                  <c:v>5.8</c:v>
                </c:pt>
                <c:pt idx="13">
                  <c:v>6.1</c:v>
                </c:pt>
                <c:pt idx="14">
                  <c:v>5.2</c:v>
                </c:pt>
                <c:pt idx="15">
                  <c:v>6.2</c:v>
                </c:pt>
                <c:pt idx="16">
                  <c:v>6.1</c:v>
                </c:pt>
                <c:pt idx="17">
                  <c:v>6.1</c:v>
                </c:pt>
                <c:pt idx="18">
                  <c:v>6.2</c:v>
                </c:pt>
                <c:pt idx="19">
                  <c:v>7.2</c:v>
                </c:pt>
                <c:pt idx="20">
                  <c:v>7.9</c:v>
                </c:pt>
                <c:pt idx="21">
                  <c:v>7.7</c:v>
                </c:pt>
                <c:pt idx="22">
                  <c:v>7.8</c:v>
                </c:pt>
                <c:pt idx="23">
                  <c:v>8.1</c:v>
                </c:pt>
                <c:pt idx="24">
                  <c:v>8</c:v>
                </c:pt>
                <c:pt idx="25">
                  <c:v>7.9</c:v>
                </c:pt>
                <c:pt idx="26">
                  <c:v>6.8</c:v>
                </c:pt>
                <c:pt idx="27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7.8</c:v>
                </c:pt>
                <c:pt idx="1">
                  <c:v>8</c:v>
                </c:pt>
                <c:pt idx="2">
                  <c:v>8.2</c:v>
                </c:pt>
                <c:pt idx="3">
                  <c:v>7.8</c:v>
                </c:pt>
                <c:pt idx="4">
                  <c:v>7.6</c:v>
                </c:pt>
                <c:pt idx="5">
                  <c:v>7.2</c:v>
                </c:pt>
                <c:pt idx="6">
                  <c:v>7</c:v>
                </c:pt>
                <c:pt idx="7">
                  <c:v>6.7</c:v>
                </c:pt>
                <c:pt idx="8">
                  <c:v>6.5</c:v>
                </c:pt>
                <c:pt idx="9">
                  <c:v>6.2</c:v>
                </c:pt>
                <c:pt idx="10">
                  <c:v>6.2</c:v>
                </c:pt>
                <c:pt idx="11">
                  <c:v>6.4</c:v>
                </c:pt>
                <c:pt idx="12">
                  <c:v>6.7</c:v>
                </c:pt>
                <c:pt idx="13">
                  <c:v>6.8</c:v>
                </c:pt>
                <c:pt idx="14">
                  <c:v>7.1</c:v>
                </c:pt>
                <c:pt idx="15">
                  <c:v>7.1</c:v>
                </c:pt>
                <c:pt idx="16">
                  <c:v>7.2</c:v>
                </c:pt>
                <c:pt idx="17">
                  <c:v>7.2</c:v>
                </c:pt>
                <c:pt idx="18">
                  <c:v>7.3</c:v>
                </c:pt>
                <c:pt idx="19">
                  <c:v>7.4</c:v>
                </c:pt>
                <c:pt idx="20">
                  <c:v>7.7</c:v>
                </c:pt>
                <c:pt idx="21">
                  <c:v>7.9</c:v>
                </c:pt>
                <c:pt idx="22">
                  <c:v>8</c:v>
                </c:pt>
                <c:pt idx="23">
                  <c:v>8.2</c:v>
                </c:pt>
                <c:pt idx="24">
                  <c:v>8.3</c:v>
                </c:pt>
                <c:pt idx="25">
                  <c:v>8.4</c:v>
                </c:pt>
                <c:pt idx="26">
                  <c:v>8.4</c:v>
                </c:pt>
                <c:pt idx="27">
                  <c:v>8.3</c:v>
                </c:pt>
              </c:numCache>
            </c:numRef>
          </c:val>
          <c:smooth val="0"/>
        </c:ser>
        <c:marker val="1"/>
        <c:axId val="20277658"/>
        <c:axId val="40079379"/>
      </c:lineChart>
      <c:catAx>
        <c:axId val="2027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9379"/>
        <c:crosses val="autoZero"/>
        <c:auto val="1"/>
        <c:lblOffset val="100"/>
        <c:noMultiLvlLbl val="0"/>
      </c:catAx>
      <c:valAx>
        <c:axId val="4007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277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1028.5050996295788</c:v>
                </c:pt>
                <c:pt idx="1">
                  <c:v>1031.581267175644</c:v>
                </c:pt>
                <c:pt idx="2">
                  <c:v>1041.7015420635394</c:v>
                </c:pt>
                <c:pt idx="3">
                  <c:v>1037.1305913004771</c:v>
                </c:pt>
                <c:pt idx="4">
                  <c:v>1021.1996583915832</c:v>
                </c:pt>
                <c:pt idx="5">
                  <c:v>1010.1855010620286</c:v>
                </c:pt>
                <c:pt idx="6">
                  <c:v>1003.5342588740651</c:v>
                </c:pt>
                <c:pt idx="7">
                  <c:v>988.0683786271575</c:v>
                </c:pt>
                <c:pt idx="8">
                  <c:v>1004.1151080692191</c:v>
                </c:pt>
                <c:pt idx="9">
                  <c:v>996.629455770726</c:v>
                </c:pt>
                <c:pt idx="10">
                  <c:v>986.5277290470544</c:v>
                </c:pt>
                <c:pt idx="11">
                  <c:v>979.2120960355762</c:v>
                </c:pt>
                <c:pt idx="12">
                  <c:v>1005.4721909311285</c:v>
                </c:pt>
                <c:pt idx="13">
                  <c:v>1000.7529879645609</c:v>
                </c:pt>
                <c:pt idx="14">
                  <c:v>1013.3610166942068</c:v>
                </c:pt>
                <c:pt idx="15">
                  <c:v>1010.1351493317254</c:v>
                </c:pt>
                <c:pt idx="16">
                  <c:v>1011.8717515800258</c:v>
                </c:pt>
                <c:pt idx="17">
                  <c:v>1018.8621144879802</c:v>
                </c:pt>
                <c:pt idx="18">
                  <c:v>1010.5243072557748</c:v>
                </c:pt>
                <c:pt idx="19">
                  <c:v>1004.6725355406239</c:v>
                </c:pt>
                <c:pt idx="20">
                  <c:v>1004.7277524261265</c:v>
                </c:pt>
                <c:pt idx="21">
                  <c:v>1000.12969498017</c:v>
                </c:pt>
                <c:pt idx="22">
                  <c:v>996.9514544630408</c:v>
                </c:pt>
                <c:pt idx="23">
                  <c:v>991.8776157669931</c:v>
                </c:pt>
                <c:pt idx="24">
                  <c:v>992.7151417308653</c:v>
                </c:pt>
                <c:pt idx="25">
                  <c:v>1011.5272305253592</c:v>
                </c:pt>
                <c:pt idx="26">
                  <c:v>1007.1899104815082</c:v>
                </c:pt>
                <c:pt idx="27">
                  <c:v>989.2724932246512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8741592"/>
        <c:axId val="26125945"/>
      </c:lineChart>
      <c:catAx>
        <c:axId val="5874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25945"/>
        <c:crosses val="autoZero"/>
        <c:auto val="1"/>
        <c:lblOffset val="100"/>
        <c:noMultiLvlLbl val="0"/>
      </c:catAx>
      <c:valAx>
        <c:axId val="2612594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874159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8.99499505929245</c:v>
                </c:pt>
                <c:pt idx="1">
                  <c:v>6.466410172182579</c:v>
                </c:pt>
                <c:pt idx="2">
                  <c:v>-3.5990617177721234</c:v>
                </c:pt>
                <c:pt idx="3">
                  <c:v>-4.942226803522181</c:v>
                </c:pt>
                <c:pt idx="4">
                  <c:v>-1.3938687063182043</c:v>
                </c:pt>
                <c:pt idx="5">
                  <c:v>-3.502259595990983</c:v>
                </c:pt>
                <c:pt idx="6">
                  <c:v>-4.016036081931176</c:v>
                </c:pt>
                <c:pt idx="7">
                  <c:v>-1.6313193694485983</c:v>
                </c:pt>
                <c:pt idx="8">
                  <c:v>-0.7363525461914205</c:v>
                </c:pt>
                <c:pt idx="9">
                  <c:v>2.3458032853503177</c:v>
                </c:pt>
                <c:pt idx="10">
                  <c:v>3.5228324175129426</c:v>
                </c:pt>
                <c:pt idx="11">
                  <c:v>5.625166187443224</c:v>
                </c:pt>
                <c:pt idx="12">
                  <c:v>3.273529510276015</c:v>
                </c:pt>
                <c:pt idx="13">
                  <c:v>4.402348867113355</c:v>
                </c:pt>
                <c:pt idx="14">
                  <c:v>5.266468787463519</c:v>
                </c:pt>
                <c:pt idx="15">
                  <c:v>5.751067812508444</c:v>
                </c:pt>
                <c:pt idx="16">
                  <c:v>5.243266593039384</c:v>
                </c:pt>
                <c:pt idx="17">
                  <c:v>2.3458032853503177</c:v>
                </c:pt>
                <c:pt idx="18">
                  <c:v>6.157112669051638</c:v>
                </c:pt>
                <c:pt idx="19">
                  <c:v>8.274820173893712</c:v>
                </c:pt>
                <c:pt idx="20">
                  <c:v>6.9539496033387636</c:v>
                </c:pt>
                <c:pt idx="21">
                  <c:v>7.746241567496317</c:v>
                </c:pt>
                <c:pt idx="22">
                  <c:v>6.631250704332244</c:v>
                </c:pt>
                <c:pt idx="23">
                  <c:v>7.678323656238712</c:v>
                </c:pt>
                <c:pt idx="24">
                  <c:v>6.4254485980722205</c:v>
                </c:pt>
                <c:pt idx="25">
                  <c:v>3.2403431260022835</c:v>
                </c:pt>
                <c:pt idx="26">
                  <c:v>6.157112669051638</c:v>
                </c:pt>
                <c:pt idx="27">
                  <c:v>4.283704594318448</c:v>
                </c:pt>
              </c:numCache>
            </c:numRef>
          </c:val>
          <c:smooth val="0"/>
        </c:ser>
        <c:marker val="1"/>
        <c:axId val="34816838"/>
        <c:axId val="23253839"/>
      </c:lineChart>
      <c:catAx>
        <c:axId val="3481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53839"/>
        <c:crosses val="autoZero"/>
        <c:auto val="1"/>
        <c:lblOffset val="100"/>
        <c:noMultiLvlLbl val="0"/>
      </c:catAx>
      <c:valAx>
        <c:axId val="23253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4816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0.029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71a331-138f-4902-b056-42f40cd483d9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0.7995</cdr:x>
      <cdr:y>0.0255</cdr:y>
    </cdr:from>
    <cdr:to>
      <cdr:x>0.8875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591675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8ab2a24-6d10-4ab9-8f8e-cda151390c1e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0.032</cdr:y>
    </cdr:from>
    <cdr:to>
      <cdr:x>0.8945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2214bfe-0283-4bf7-bd71-fb95fd9c59e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0.5115</cdr:y>
    </cdr:from>
    <cdr:to>
      <cdr:x>0.51775</cdr:x>
      <cdr:y>0.552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1910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b32ce7-e256-40f0-a1f2-78c1b97d7233}" type="TxLink">
            <a:rPr lang="en-US" cap="none" sz="1000" b="0" i="0" u="none" baseline="0">
              <a:latin typeface="Arial"/>
              <a:ea typeface="Arial"/>
              <a:cs typeface="Arial"/>
            </a:rPr>
            <a:t>0.6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e0d431f-ea35-4c43-822f-a3a916591b1e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6ef590a-be96-41cf-a195-ebb55aa17838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8ed40cb-bc55-472a-819f-65fec6beb1d4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0.0255</cdr:y>
    </cdr:from>
    <cdr:to>
      <cdr:x>0.89775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be62fab-8ca2-47e6-8078-c2f800187c74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0.03375</cdr:y>
    </cdr:from>
    <cdr:to>
      <cdr:x>0.91875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63150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2b69961-8004-4da3-a540-4e35d1fd3da7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zoomScale="80" zoomScaleNormal="80" workbookViewId="0" topLeftCell="A1">
      <pane ySplit="2340" topLeftCell="BM5" activePane="bottomLeft" state="split"/>
      <selection pane="topLeft" activeCell="Q4" sqref="Q4"/>
      <selection pane="bottomLeft" activeCell="T37" sqref="T3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103</v>
      </c>
      <c r="R4" s="60">
        <v>2007</v>
      </c>
      <c r="S4" s="7"/>
      <c r="T4" s="7"/>
      <c r="U4" s="60"/>
      <c r="V4" s="18"/>
      <c r="W4" s="102"/>
      <c r="X4" s="99"/>
      <c r="Y4" s="150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51"/>
      <c r="Z5" s="132"/>
      <c r="AA5" s="42" t="s">
        <v>85</v>
      </c>
    </row>
    <row r="6" spans="1:26" ht="13.5" customHeight="1" thickBot="1">
      <c r="A6" s="31" t="s">
        <v>0</v>
      </c>
      <c r="B6" s="145" t="s">
        <v>1</v>
      </c>
      <c r="C6" s="146"/>
      <c r="D6" s="146"/>
      <c r="E6" s="146"/>
      <c r="F6" s="147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8" t="s">
        <v>26</v>
      </c>
      <c r="Y6" s="151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8"/>
      <c r="Y7" s="151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9"/>
      <c r="Y8" s="152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9.4</v>
      </c>
      <c r="C9" s="65">
        <v>9.2</v>
      </c>
      <c r="D9" s="65">
        <v>10.9</v>
      </c>
      <c r="E9" s="65">
        <v>5.9</v>
      </c>
      <c r="F9" s="66">
        <f aca="true" t="shared" si="0" ref="F9:F36">AVERAGE(D9:E9)</f>
        <v>8.4</v>
      </c>
      <c r="G9" s="67">
        <f>100*(AI9/AG9)</f>
        <v>97.30600488780627</v>
      </c>
      <c r="H9" s="67">
        <f aca="true" t="shared" si="1" ref="H9:H36">AJ9</f>
        <v>8.99499505929245</v>
      </c>
      <c r="I9" s="68">
        <v>5.9</v>
      </c>
      <c r="J9" s="66"/>
      <c r="K9" s="68">
        <v>7.3</v>
      </c>
      <c r="L9" s="65">
        <v>7.3</v>
      </c>
      <c r="M9" s="65">
        <v>7</v>
      </c>
      <c r="N9" s="65">
        <v>7.1</v>
      </c>
      <c r="O9" s="66">
        <v>7.8</v>
      </c>
      <c r="P9" s="69" t="s">
        <v>102</v>
      </c>
      <c r="Q9" s="70">
        <v>15</v>
      </c>
      <c r="R9" s="67">
        <v>0.6</v>
      </c>
      <c r="S9" s="67">
        <v>0</v>
      </c>
      <c r="T9" s="67">
        <v>0</v>
      </c>
      <c r="U9" s="71">
        <v>8</v>
      </c>
      <c r="V9" s="64">
        <v>1018</v>
      </c>
      <c r="W9" s="121">
        <f aca="true" t="shared" si="2" ref="W9:W39">V9+AT17</f>
        <v>1028.5050996295788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0</v>
      </c>
      <c r="AG9">
        <f>6.107*EXP(17.38*(B9/(239+B9)))</f>
        <v>11.78859945679543</v>
      </c>
      <c r="AH9">
        <f aca="true" t="shared" si="5" ref="AH9:AH39">IF(V9&gt;=0,6.107*EXP(17.38*(C9/(239+C9))),6.107*EXP(22.44*(C9/(272.4+C9))))</f>
        <v>11.630815163633265</v>
      </c>
      <c r="AI9">
        <f aca="true" t="shared" si="6" ref="AI9:AI39">IF(C9&gt;=0,AH9-(0.000799*1000*(B9-C9)),AH9-(0.00072*1000*(B9-C9)))</f>
        <v>11.471015163633265</v>
      </c>
      <c r="AJ9">
        <f>239*LN(AI9/6.107)/(17.38-LN(AI9/6.107))</f>
        <v>8.99499505929245</v>
      </c>
      <c r="AL9">
        <f>COUNTIF(U9:U39,"&lt;1")</f>
        <v>2</v>
      </c>
      <c r="AM9">
        <f>COUNTIF(E9:E39,"&lt;0")</f>
        <v>8</v>
      </c>
      <c r="AN9">
        <f>COUNTIF(I9:I39,"&lt;0")</f>
        <v>12</v>
      </c>
      <c r="AO9">
        <f>COUNTIF(Q9:Q39,"&gt;=39")</f>
        <v>2</v>
      </c>
    </row>
    <row r="10" spans="1:36" ht="12.75">
      <c r="A10" s="72">
        <v>2</v>
      </c>
      <c r="B10" s="73">
        <v>8.2</v>
      </c>
      <c r="C10" s="74">
        <v>7.4</v>
      </c>
      <c r="D10" s="74">
        <v>11.8</v>
      </c>
      <c r="E10" s="74">
        <v>7.1</v>
      </c>
      <c r="F10" s="75">
        <f t="shared" si="0"/>
        <v>9.45</v>
      </c>
      <c r="G10" s="67">
        <f aca="true" t="shared" si="7" ref="G10:G36">100*(AI10/AG10)</f>
        <v>88.80977818186153</v>
      </c>
      <c r="H10" s="76">
        <f t="shared" si="1"/>
        <v>6.466410172182579</v>
      </c>
      <c r="I10" s="77">
        <v>2.2</v>
      </c>
      <c r="J10" s="75"/>
      <c r="K10" s="77">
        <v>7.3</v>
      </c>
      <c r="L10" s="74">
        <v>7.4</v>
      </c>
      <c r="M10" s="74">
        <v>7.7</v>
      </c>
      <c r="N10" s="74">
        <v>7.7</v>
      </c>
      <c r="O10" s="75">
        <v>8</v>
      </c>
      <c r="P10" s="78" t="s">
        <v>105</v>
      </c>
      <c r="Q10" s="79">
        <v>24</v>
      </c>
      <c r="R10" s="76">
        <v>5.6</v>
      </c>
      <c r="S10" s="76">
        <v>0</v>
      </c>
      <c r="T10" s="76">
        <v>0</v>
      </c>
      <c r="U10" s="80">
        <v>8</v>
      </c>
      <c r="V10" s="73">
        <v>1021</v>
      </c>
      <c r="W10" s="121">
        <f t="shared" si="2"/>
        <v>1031.581267175644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0</v>
      </c>
      <c r="AG10">
        <f aca="true" t="shared" si="11" ref="AG10:AG39">6.107*EXP(17.38*(B10/(239+B10)))</f>
        <v>10.869456390833992</v>
      </c>
      <c r="AH10">
        <f t="shared" si="5"/>
        <v>10.29234011027384</v>
      </c>
      <c r="AI10">
        <f t="shared" si="6"/>
        <v>9.65314011027384</v>
      </c>
      <c r="AJ10">
        <f aca="true" t="shared" si="12" ref="AJ10:AJ39">239*LN(AI10/6.107)/(17.38-LN(AI10/6.107))</f>
        <v>6.466410172182579</v>
      </c>
    </row>
    <row r="11" spans="1:36" ht="12.75">
      <c r="A11" s="63">
        <v>3</v>
      </c>
      <c r="B11" s="64">
        <v>-2.4</v>
      </c>
      <c r="C11" s="65">
        <v>-2.8</v>
      </c>
      <c r="D11" s="65">
        <v>9.2</v>
      </c>
      <c r="E11" s="65">
        <v>-3.7</v>
      </c>
      <c r="F11" s="66">
        <f t="shared" si="0"/>
        <v>2.7499999999999996</v>
      </c>
      <c r="G11" s="67">
        <f t="shared" si="7"/>
        <v>91.44554662395063</v>
      </c>
      <c r="H11" s="67">
        <f t="shared" si="1"/>
        <v>-3.5990617177721234</v>
      </c>
      <c r="I11" s="68">
        <v>-7.6</v>
      </c>
      <c r="J11" s="66"/>
      <c r="K11" s="68">
        <v>1.1</v>
      </c>
      <c r="L11" s="65">
        <v>2.9</v>
      </c>
      <c r="M11" s="65">
        <v>5.3</v>
      </c>
      <c r="N11" s="65">
        <v>7.2</v>
      </c>
      <c r="O11" s="66">
        <v>8.2</v>
      </c>
      <c r="P11" s="69" t="s">
        <v>107</v>
      </c>
      <c r="Q11" s="70">
        <v>10</v>
      </c>
      <c r="R11" s="67">
        <v>7</v>
      </c>
      <c r="S11" s="67">
        <v>0</v>
      </c>
      <c r="T11" s="67">
        <v>0</v>
      </c>
      <c r="U11" s="71">
        <v>0</v>
      </c>
      <c r="V11" s="64">
        <v>1030.6</v>
      </c>
      <c r="W11" s="121">
        <f t="shared" si="2"/>
        <v>1041.7015420635394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5.119916373594777</v>
      </c>
      <c r="AH11">
        <f t="shared" si="5"/>
        <v>4.969935514522895</v>
      </c>
      <c r="AI11">
        <f t="shared" si="6"/>
        <v>4.681935514522895</v>
      </c>
      <c r="AJ11">
        <f t="shared" si="12"/>
        <v>-3.5990617177721234</v>
      </c>
    </row>
    <row r="12" spans="1:36" ht="12.75">
      <c r="A12" s="72">
        <v>4</v>
      </c>
      <c r="B12" s="73">
        <v>-4.3</v>
      </c>
      <c r="C12" s="74">
        <v>-4.5</v>
      </c>
      <c r="D12" s="74">
        <v>8.4</v>
      </c>
      <c r="E12" s="74">
        <v>-5.5</v>
      </c>
      <c r="F12" s="75">
        <f t="shared" si="0"/>
        <v>1.4500000000000002</v>
      </c>
      <c r="G12" s="67">
        <f t="shared" si="7"/>
        <v>95.25979166723631</v>
      </c>
      <c r="H12" s="76">
        <f t="shared" si="1"/>
        <v>-4.942226803522181</v>
      </c>
      <c r="I12" s="77">
        <v>-9</v>
      </c>
      <c r="J12" s="75"/>
      <c r="K12" s="77">
        <v>1</v>
      </c>
      <c r="L12" s="74">
        <v>2.2</v>
      </c>
      <c r="M12" s="74">
        <v>3.9</v>
      </c>
      <c r="N12" s="74">
        <v>5.9</v>
      </c>
      <c r="O12" s="75">
        <v>7.8</v>
      </c>
      <c r="P12" s="78" t="s">
        <v>107</v>
      </c>
      <c r="Q12" s="79">
        <v>3</v>
      </c>
      <c r="R12" s="76">
        <v>6.2</v>
      </c>
      <c r="S12" s="76">
        <v>0</v>
      </c>
      <c r="T12" s="76">
        <v>0</v>
      </c>
      <c r="U12" s="80">
        <v>0</v>
      </c>
      <c r="V12" s="73">
        <v>1026</v>
      </c>
      <c r="W12" s="121">
        <f t="shared" si="2"/>
        <v>1037.1305913004771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4.4415887315163225</v>
      </c>
      <c r="AH12">
        <f t="shared" si="5"/>
        <v>4.375048172357893</v>
      </c>
      <c r="AI12">
        <f t="shared" si="6"/>
        <v>4.231048172357893</v>
      </c>
      <c r="AJ12">
        <f t="shared" si="12"/>
        <v>-4.942226803522181</v>
      </c>
    </row>
    <row r="13" spans="1:36" ht="12.75">
      <c r="A13" s="63">
        <v>5</v>
      </c>
      <c r="B13" s="64">
        <v>-0.3</v>
      </c>
      <c r="C13" s="65">
        <v>-0.7</v>
      </c>
      <c r="D13" s="65">
        <v>7</v>
      </c>
      <c r="E13" s="65">
        <v>-4.3</v>
      </c>
      <c r="F13" s="66">
        <f t="shared" si="0"/>
        <v>1.35</v>
      </c>
      <c r="G13" s="67">
        <f t="shared" si="7"/>
        <v>92.30120718258549</v>
      </c>
      <c r="H13" s="67">
        <f t="shared" si="1"/>
        <v>-1.3938687063182043</v>
      </c>
      <c r="I13" s="68">
        <v>-7.8</v>
      </c>
      <c r="J13" s="66"/>
      <c r="K13" s="68">
        <v>0.5</v>
      </c>
      <c r="L13" s="65">
        <v>1.6</v>
      </c>
      <c r="M13" s="65">
        <v>3.6</v>
      </c>
      <c r="N13" s="65">
        <v>5.6</v>
      </c>
      <c r="O13" s="66">
        <v>7.6</v>
      </c>
      <c r="P13" s="69" t="s">
        <v>110</v>
      </c>
      <c r="Q13" s="70">
        <v>9</v>
      </c>
      <c r="R13" s="67">
        <v>3.8</v>
      </c>
      <c r="S13" s="67">
        <v>0.2</v>
      </c>
      <c r="T13" s="67">
        <v>0.2</v>
      </c>
      <c r="U13" s="71">
        <v>7</v>
      </c>
      <c r="V13" s="64">
        <v>1010.4</v>
      </c>
      <c r="W13" s="121">
        <f t="shared" si="2"/>
        <v>1021.1996583915832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0</v>
      </c>
      <c r="AG13">
        <f t="shared" si="11"/>
        <v>5.97504922494793</v>
      </c>
      <c r="AH13">
        <f t="shared" si="5"/>
        <v>5.803042564380657</v>
      </c>
      <c r="AI13">
        <f t="shared" si="6"/>
        <v>5.515042564380657</v>
      </c>
      <c r="AJ13">
        <f t="shared" si="12"/>
        <v>-1.3938687063182043</v>
      </c>
    </row>
    <row r="14" spans="1:36" ht="12.75">
      <c r="A14" s="72">
        <v>6</v>
      </c>
      <c r="B14" s="73">
        <v>-2.9</v>
      </c>
      <c r="C14" s="74">
        <v>-3.1</v>
      </c>
      <c r="D14" s="74">
        <v>4</v>
      </c>
      <c r="E14" s="74">
        <v>-5.8</v>
      </c>
      <c r="F14" s="75">
        <f t="shared" si="0"/>
        <v>-0.8999999999999999</v>
      </c>
      <c r="G14" s="67">
        <f t="shared" si="7"/>
        <v>95.60038055569129</v>
      </c>
      <c r="H14" s="76">
        <f t="shared" si="1"/>
        <v>-3.502259595990983</v>
      </c>
      <c r="I14" s="77">
        <v>-9.5</v>
      </c>
      <c r="J14" s="75"/>
      <c r="K14" s="77">
        <v>0.2</v>
      </c>
      <c r="L14" s="74">
        <v>1.4</v>
      </c>
      <c r="M14" s="74">
        <v>3.3</v>
      </c>
      <c r="N14" s="74">
        <v>5.3</v>
      </c>
      <c r="O14" s="75">
        <v>7.2</v>
      </c>
      <c r="P14" s="78" t="s">
        <v>112</v>
      </c>
      <c r="Q14" s="79">
        <v>9</v>
      </c>
      <c r="R14" s="76">
        <v>5</v>
      </c>
      <c r="S14" s="76" t="s">
        <v>115</v>
      </c>
      <c r="T14" s="76">
        <v>0</v>
      </c>
      <c r="U14" s="80">
        <v>7</v>
      </c>
      <c r="V14" s="73">
        <v>999.4</v>
      </c>
      <c r="W14" s="121">
        <f t="shared" si="2"/>
        <v>1010.1855010620286</v>
      </c>
      <c r="X14" s="127">
        <v>0</v>
      </c>
      <c r="Y14" s="134">
        <v>1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0</v>
      </c>
      <c r="AG14">
        <f t="shared" si="11"/>
        <v>4.933054223238464</v>
      </c>
      <c r="AH14">
        <f t="shared" si="5"/>
        <v>4.860018610434573</v>
      </c>
      <c r="AI14">
        <f t="shared" si="6"/>
        <v>4.716018610434573</v>
      </c>
      <c r="AJ14">
        <f t="shared" si="12"/>
        <v>-3.502259595990983</v>
      </c>
    </row>
    <row r="15" spans="1:36" ht="12.75">
      <c r="A15" s="63">
        <v>7</v>
      </c>
      <c r="B15" s="64">
        <v>-3.4</v>
      </c>
      <c r="C15" s="65">
        <v>-3.6</v>
      </c>
      <c r="D15" s="65">
        <v>4.5</v>
      </c>
      <c r="E15" s="65">
        <v>-8</v>
      </c>
      <c r="F15" s="66">
        <f t="shared" si="0"/>
        <v>-1.75</v>
      </c>
      <c r="G15" s="67">
        <f t="shared" si="7"/>
        <v>95.48308222498166</v>
      </c>
      <c r="H15" s="67">
        <f t="shared" si="1"/>
        <v>-4.016036081931176</v>
      </c>
      <c r="I15" s="68">
        <v>-11.9</v>
      </c>
      <c r="J15" s="66"/>
      <c r="K15" s="68">
        <v>-0.6</v>
      </c>
      <c r="L15" s="65">
        <v>0.7</v>
      </c>
      <c r="M15" s="65">
        <v>2.8</v>
      </c>
      <c r="N15" s="65">
        <v>4.9</v>
      </c>
      <c r="O15" s="66">
        <v>7</v>
      </c>
      <c r="P15" s="69" t="s">
        <v>114</v>
      </c>
      <c r="Q15" s="70">
        <v>7</v>
      </c>
      <c r="R15" s="67">
        <v>5.3</v>
      </c>
      <c r="S15" s="67">
        <v>0.4</v>
      </c>
      <c r="T15" s="67">
        <v>2</v>
      </c>
      <c r="U15" s="71">
        <v>7</v>
      </c>
      <c r="V15" s="64">
        <v>992.8</v>
      </c>
      <c r="W15" s="121">
        <f t="shared" si="2"/>
        <v>1003.5342588740651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7</v>
      </c>
      <c r="AC15">
        <f t="shared" si="10"/>
        <v>7</v>
      </c>
      <c r="AD15">
        <f t="shared" si="3"/>
        <v>0</v>
      </c>
      <c r="AE15">
        <f t="shared" si="4"/>
        <v>0</v>
      </c>
      <c r="AG15">
        <f t="shared" si="11"/>
        <v>4.752261992601347</v>
      </c>
      <c r="AH15">
        <f t="shared" si="5"/>
        <v>4.681606225942096</v>
      </c>
      <c r="AI15">
        <f t="shared" si="6"/>
        <v>4.5376062259420955</v>
      </c>
      <c r="AJ15">
        <f t="shared" si="12"/>
        <v>-4.016036081931176</v>
      </c>
    </row>
    <row r="16" spans="1:36" ht="12.75">
      <c r="A16" s="72">
        <v>8</v>
      </c>
      <c r="B16" s="73">
        <v>-0.8</v>
      </c>
      <c r="C16" s="74">
        <v>-1.1</v>
      </c>
      <c r="D16" s="74">
        <v>0.9</v>
      </c>
      <c r="E16" s="74">
        <v>-3.4</v>
      </c>
      <c r="F16" s="75">
        <f t="shared" si="0"/>
        <v>-1.25</v>
      </c>
      <c r="G16" s="67">
        <f t="shared" si="7"/>
        <v>94.07544105962057</v>
      </c>
      <c r="H16" s="76">
        <f t="shared" si="1"/>
        <v>-1.6313193694485983</v>
      </c>
      <c r="I16" s="77">
        <v>-8.7</v>
      </c>
      <c r="J16" s="75"/>
      <c r="K16" s="77">
        <v>-0.1</v>
      </c>
      <c r="L16" s="74">
        <v>0.8</v>
      </c>
      <c r="M16" s="74">
        <v>2.6</v>
      </c>
      <c r="N16" s="74">
        <v>4.5</v>
      </c>
      <c r="O16" s="75">
        <v>6.7</v>
      </c>
      <c r="P16" s="78" t="s">
        <v>112</v>
      </c>
      <c r="Q16" s="79">
        <v>22</v>
      </c>
      <c r="R16" s="76">
        <v>0</v>
      </c>
      <c r="S16" s="76">
        <v>2.6</v>
      </c>
      <c r="T16" s="76">
        <v>12</v>
      </c>
      <c r="U16" s="80">
        <v>8</v>
      </c>
      <c r="V16" s="73">
        <v>977.6</v>
      </c>
      <c r="W16" s="121">
        <f t="shared" si="2"/>
        <v>988.0683786271575</v>
      </c>
      <c r="X16" s="127">
        <v>0</v>
      </c>
      <c r="Y16" s="134">
        <v>1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0</v>
      </c>
      <c r="AG16">
        <f t="shared" si="11"/>
        <v>5.760731928368864</v>
      </c>
      <c r="AH16">
        <f t="shared" si="5"/>
        <v>5.635433969875395</v>
      </c>
      <c r="AI16">
        <f t="shared" si="6"/>
        <v>5.419433969875395</v>
      </c>
      <c r="AJ16">
        <f t="shared" si="12"/>
        <v>-1.6313193694485983</v>
      </c>
    </row>
    <row r="17" spans="1:46" ht="12.75">
      <c r="A17" s="63">
        <v>9</v>
      </c>
      <c r="B17" s="64">
        <v>-0.2</v>
      </c>
      <c r="C17" s="65">
        <v>-0.4</v>
      </c>
      <c r="D17" s="65">
        <v>2.6</v>
      </c>
      <c r="E17" s="65">
        <v>-2.7</v>
      </c>
      <c r="F17" s="66">
        <f t="shared" si="0"/>
        <v>-0.050000000000000044</v>
      </c>
      <c r="G17" s="67">
        <f t="shared" si="7"/>
        <v>96.16000295610398</v>
      </c>
      <c r="H17" s="67">
        <f t="shared" si="1"/>
        <v>-0.7363525461914205</v>
      </c>
      <c r="I17" s="68">
        <v>-5.4</v>
      </c>
      <c r="J17" s="66"/>
      <c r="K17" s="68">
        <v>0.2</v>
      </c>
      <c r="L17" s="65">
        <v>1.1</v>
      </c>
      <c r="M17" s="65">
        <v>2.6</v>
      </c>
      <c r="N17" s="65">
        <v>4.3</v>
      </c>
      <c r="O17" s="66">
        <v>6.5</v>
      </c>
      <c r="P17" s="69" t="s">
        <v>112</v>
      </c>
      <c r="Q17" s="70">
        <v>26</v>
      </c>
      <c r="R17" s="67">
        <v>0</v>
      </c>
      <c r="S17" s="67">
        <v>15.3</v>
      </c>
      <c r="T17" s="67">
        <v>7</v>
      </c>
      <c r="U17" s="71">
        <v>8</v>
      </c>
      <c r="V17" s="64">
        <v>993.5</v>
      </c>
      <c r="W17" s="121">
        <f t="shared" si="2"/>
        <v>1004.1151080692191</v>
      </c>
      <c r="X17" s="127">
        <v>0</v>
      </c>
      <c r="Y17" s="134">
        <v>1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9</v>
      </c>
      <c r="AE17">
        <f t="shared" si="4"/>
        <v>0</v>
      </c>
      <c r="AG17">
        <f t="shared" si="11"/>
        <v>6.0187496615888785</v>
      </c>
      <c r="AH17">
        <f t="shared" si="5"/>
        <v>5.931629852504364</v>
      </c>
      <c r="AI17">
        <f t="shared" si="6"/>
        <v>5.787629852504364</v>
      </c>
      <c r="AJ17">
        <f t="shared" si="12"/>
        <v>-0.7363525461914205</v>
      </c>
      <c r="AT17">
        <f aca="true" t="shared" si="13" ref="AT17:AT47">V9*(10^(85/(18429.1+(67.53*B9)+(0.003*31)))-1)</f>
        <v>10.505099629578787</v>
      </c>
    </row>
    <row r="18" spans="1:46" ht="12.75">
      <c r="A18" s="72">
        <v>10</v>
      </c>
      <c r="B18" s="73">
        <v>2.6</v>
      </c>
      <c r="C18" s="74">
        <v>2.5</v>
      </c>
      <c r="D18" s="74">
        <v>7.9</v>
      </c>
      <c r="E18" s="74">
        <v>-0.2</v>
      </c>
      <c r="F18" s="75">
        <f t="shared" si="0"/>
        <v>3.85</v>
      </c>
      <c r="G18" s="67">
        <f t="shared" si="7"/>
        <v>98.20545372369247</v>
      </c>
      <c r="H18" s="76">
        <f t="shared" si="1"/>
        <v>2.3458032853503177</v>
      </c>
      <c r="I18" s="77">
        <v>-0.6</v>
      </c>
      <c r="J18" s="75"/>
      <c r="K18" s="77">
        <v>1.1</v>
      </c>
      <c r="L18" s="74">
        <v>1.4</v>
      </c>
      <c r="M18" s="74">
        <v>2.6</v>
      </c>
      <c r="N18" s="74">
        <v>4.2</v>
      </c>
      <c r="O18" s="75">
        <v>6.2</v>
      </c>
      <c r="P18" s="78" t="s">
        <v>118</v>
      </c>
      <c r="Q18" s="79">
        <v>19</v>
      </c>
      <c r="R18" s="76">
        <v>0.1</v>
      </c>
      <c r="S18" s="76">
        <v>14.8</v>
      </c>
      <c r="T18" s="76">
        <v>4.2</v>
      </c>
      <c r="U18" s="80">
        <v>8</v>
      </c>
      <c r="V18" s="73">
        <v>986.2</v>
      </c>
      <c r="W18" s="121">
        <f t="shared" si="2"/>
        <v>996.629455770726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0</v>
      </c>
      <c r="AG18">
        <f t="shared" si="11"/>
        <v>7.36303401489637</v>
      </c>
      <c r="AH18">
        <f t="shared" si="5"/>
        <v>7.310800962158791</v>
      </c>
      <c r="AI18">
        <f t="shared" si="6"/>
        <v>7.230900962158791</v>
      </c>
      <c r="AJ18">
        <f t="shared" si="12"/>
        <v>2.3458032853503177</v>
      </c>
      <c r="AT18">
        <f t="shared" si="13"/>
        <v>10.581267175643926</v>
      </c>
    </row>
    <row r="19" spans="1:46" ht="12.75">
      <c r="A19" s="63">
        <v>11</v>
      </c>
      <c r="B19" s="64">
        <v>5.2</v>
      </c>
      <c r="C19" s="65">
        <v>4.5</v>
      </c>
      <c r="D19" s="65">
        <v>10</v>
      </c>
      <c r="E19" s="65">
        <v>2.6</v>
      </c>
      <c r="F19" s="66">
        <f t="shared" si="0"/>
        <v>6.3</v>
      </c>
      <c r="G19" s="67">
        <f t="shared" si="7"/>
        <v>88.90230662172928</v>
      </c>
      <c r="H19" s="67">
        <f t="shared" si="1"/>
        <v>3.5228324175129426</v>
      </c>
      <c r="I19" s="68">
        <v>3.2</v>
      </c>
      <c r="J19" s="66"/>
      <c r="K19" s="68">
        <v>5.2</v>
      </c>
      <c r="L19" s="65">
        <v>4.9</v>
      </c>
      <c r="M19" s="65">
        <v>4.7</v>
      </c>
      <c r="N19" s="65">
        <v>4.9</v>
      </c>
      <c r="O19" s="66">
        <v>6.2</v>
      </c>
      <c r="P19" s="69" t="s">
        <v>120</v>
      </c>
      <c r="Q19" s="70">
        <v>27</v>
      </c>
      <c r="R19" s="67">
        <v>5.8</v>
      </c>
      <c r="S19" s="67">
        <v>1.8</v>
      </c>
      <c r="T19" s="67">
        <v>0.6</v>
      </c>
      <c r="U19" s="71">
        <v>5</v>
      </c>
      <c r="V19" s="64">
        <v>976.3</v>
      </c>
      <c r="W19" s="121">
        <f t="shared" si="2"/>
        <v>986.5277290470544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0</v>
      </c>
      <c r="AG19">
        <f t="shared" si="11"/>
        <v>8.842111842520199</v>
      </c>
      <c r="AH19">
        <f t="shared" si="5"/>
        <v>8.420141382073544</v>
      </c>
      <c r="AI19">
        <f t="shared" si="6"/>
        <v>7.860841382073543</v>
      </c>
      <c r="AJ19">
        <f t="shared" si="12"/>
        <v>3.5228324175129426</v>
      </c>
      <c r="AT19">
        <f t="shared" si="13"/>
        <v>11.101542063539345</v>
      </c>
    </row>
    <row r="20" spans="1:46" ht="12.75">
      <c r="A20" s="72">
        <v>12</v>
      </c>
      <c r="B20" s="73">
        <v>6.3</v>
      </c>
      <c r="C20" s="74">
        <v>6</v>
      </c>
      <c r="D20" s="74">
        <v>9.3</v>
      </c>
      <c r="E20" s="74">
        <v>5.8</v>
      </c>
      <c r="F20" s="75">
        <f t="shared" si="0"/>
        <v>7.550000000000001</v>
      </c>
      <c r="G20" s="67">
        <f t="shared" si="7"/>
        <v>95.4360431921504</v>
      </c>
      <c r="H20" s="76">
        <f t="shared" si="1"/>
        <v>5.625166187443224</v>
      </c>
      <c r="I20" s="77">
        <v>2.6</v>
      </c>
      <c r="J20" s="75"/>
      <c r="K20" s="77">
        <v>6.4</v>
      </c>
      <c r="L20" s="74">
        <v>5.5</v>
      </c>
      <c r="M20" s="74">
        <v>5.4</v>
      </c>
      <c r="N20" s="74">
        <v>5.6</v>
      </c>
      <c r="O20" s="75">
        <v>6.4</v>
      </c>
      <c r="P20" s="78" t="s">
        <v>118</v>
      </c>
      <c r="Q20" s="79">
        <v>34</v>
      </c>
      <c r="R20" s="76">
        <v>1.7</v>
      </c>
      <c r="S20" s="76">
        <v>0.9</v>
      </c>
      <c r="T20" s="76">
        <v>0.3</v>
      </c>
      <c r="U20" s="80">
        <v>7</v>
      </c>
      <c r="V20" s="73">
        <v>969.1</v>
      </c>
      <c r="W20" s="121">
        <f t="shared" si="2"/>
        <v>979.2120960355762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9.542956730326413</v>
      </c>
      <c r="AH20">
        <f t="shared" si="5"/>
        <v>9.347120306962537</v>
      </c>
      <c r="AI20">
        <f t="shared" si="6"/>
        <v>9.107420306962538</v>
      </c>
      <c r="AJ20">
        <f t="shared" si="12"/>
        <v>5.625166187443224</v>
      </c>
      <c r="AT20">
        <f t="shared" si="13"/>
        <v>11.130591300477175</v>
      </c>
    </row>
    <row r="21" spans="1:46" ht="12.75">
      <c r="A21" s="63">
        <v>13</v>
      </c>
      <c r="B21" s="64">
        <v>6.6</v>
      </c>
      <c r="C21" s="65">
        <v>5.2</v>
      </c>
      <c r="D21" s="65">
        <v>8.2</v>
      </c>
      <c r="E21" s="65">
        <v>6</v>
      </c>
      <c r="F21" s="66">
        <f t="shared" si="0"/>
        <v>7.1</v>
      </c>
      <c r="G21" s="67">
        <f t="shared" si="7"/>
        <v>79.27727970747752</v>
      </c>
      <c r="H21" s="67">
        <f t="shared" si="1"/>
        <v>3.273529510276015</v>
      </c>
      <c r="I21" s="68">
        <v>2.9</v>
      </c>
      <c r="J21" s="66"/>
      <c r="K21" s="68">
        <v>4.9</v>
      </c>
      <c r="L21" s="65">
        <v>5.1</v>
      </c>
      <c r="M21" s="65">
        <v>5.8</v>
      </c>
      <c r="N21" s="65">
        <v>6.1</v>
      </c>
      <c r="O21" s="66">
        <v>6.7</v>
      </c>
      <c r="P21" s="69" t="s">
        <v>123</v>
      </c>
      <c r="Q21" s="70">
        <v>24</v>
      </c>
      <c r="R21" s="67">
        <v>4.2</v>
      </c>
      <c r="S21" s="67">
        <v>2</v>
      </c>
      <c r="T21" s="67">
        <v>0.6</v>
      </c>
      <c r="U21" s="71">
        <v>1</v>
      </c>
      <c r="V21" s="64">
        <v>995.1</v>
      </c>
      <c r="W21" s="121">
        <f t="shared" si="2"/>
        <v>1005.4721909311285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9.742402704808889</v>
      </c>
      <c r="AH21">
        <f t="shared" si="5"/>
        <v>8.842111842520199</v>
      </c>
      <c r="AI21">
        <f t="shared" si="6"/>
        <v>7.723511842520199</v>
      </c>
      <c r="AJ21">
        <f t="shared" si="12"/>
        <v>3.273529510276015</v>
      </c>
      <c r="AT21">
        <f t="shared" si="13"/>
        <v>10.799658391583145</v>
      </c>
    </row>
    <row r="22" spans="1:46" ht="12.75">
      <c r="A22" s="72">
        <v>14</v>
      </c>
      <c r="B22" s="73">
        <v>5.8</v>
      </c>
      <c r="C22" s="74">
        <v>5.2</v>
      </c>
      <c r="D22" s="74">
        <v>9.8</v>
      </c>
      <c r="E22" s="74">
        <v>5.1</v>
      </c>
      <c r="F22" s="75">
        <f t="shared" si="0"/>
        <v>7.45</v>
      </c>
      <c r="G22" s="67">
        <f t="shared" si="7"/>
        <v>90.71622645202244</v>
      </c>
      <c r="H22" s="76">
        <f t="shared" si="1"/>
        <v>4.402348867113355</v>
      </c>
      <c r="I22" s="77">
        <v>1.5</v>
      </c>
      <c r="J22" s="75"/>
      <c r="K22" s="77">
        <v>5.6</v>
      </c>
      <c r="L22" s="74">
        <v>5.7</v>
      </c>
      <c r="M22" s="74">
        <v>6.1</v>
      </c>
      <c r="N22" s="74">
        <v>6.4</v>
      </c>
      <c r="O22" s="75">
        <v>6.8</v>
      </c>
      <c r="P22" s="78" t="s">
        <v>102</v>
      </c>
      <c r="Q22" s="79">
        <v>24</v>
      </c>
      <c r="R22" s="76">
        <v>4.7</v>
      </c>
      <c r="S22" s="76" t="s">
        <v>115</v>
      </c>
      <c r="T22" s="76">
        <v>0</v>
      </c>
      <c r="U22" s="80">
        <v>8</v>
      </c>
      <c r="V22" s="73">
        <v>990.4</v>
      </c>
      <c r="W22" s="121">
        <f t="shared" si="2"/>
        <v>1000.7529879645609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0</v>
      </c>
      <c r="AG22">
        <f t="shared" si="11"/>
        <v>9.218540243120705</v>
      </c>
      <c r="AH22">
        <f t="shared" si="5"/>
        <v>8.842111842520199</v>
      </c>
      <c r="AI22">
        <f t="shared" si="6"/>
        <v>8.362711842520199</v>
      </c>
      <c r="AJ22">
        <f t="shared" si="12"/>
        <v>4.402348867113355</v>
      </c>
      <c r="AT22">
        <f t="shared" si="13"/>
        <v>10.785501062028613</v>
      </c>
    </row>
    <row r="23" spans="1:46" ht="12.75">
      <c r="A23" s="63">
        <v>15</v>
      </c>
      <c r="B23" s="64">
        <v>6.4</v>
      </c>
      <c r="C23" s="65">
        <v>5.9</v>
      </c>
      <c r="D23" s="65">
        <v>11.4</v>
      </c>
      <c r="E23" s="65">
        <v>1.1</v>
      </c>
      <c r="F23" s="66">
        <f t="shared" si="0"/>
        <v>6.25</v>
      </c>
      <c r="G23" s="67">
        <f t="shared" si="7"/>
        <v>92.44564121039302</v>
      </c>
      <c r="H23" s="67">
        <f t="shared" si="1"/>
        <v>5.266468787463519</v>
      </c>
      <c r="I23" s="68">
        <v>-4.4</v>
      </c>
      <c r="J23" s="66"/>
      <c r="K23" s="68">
        <v>5.9</v>
      </c>
      <c r="L23" s="65">
        <v>4.9</v>
      </c>
      <c r="M23" s="65">
        <v>5.2</v>
      </c>
      <c r="N23" s="65">
        <v>6.1</v>
      </c>
      <c r="O23" s="66">
        <v>7.1</v>
      </c>
      <c r="P23" s="69" t="s">
        <v>126</v>
      </c>
      <c r="Q23" s="70">
        <v>46</v>
      </c>
      <c r="R23" s="67">
        <v>4.2</v>
      </c>
      <c r="S23" s="67">
        <v>1.9</v>
      </c>
      <c r="T23" s="67">
        <v>0.6</v>
      </c>
      <c r="U23" s="71">
        <v>6</v>
      </c>
      <c r="V23" s="64">
        <v>1002.9</v>
      </c>
      <c r="W23" s="121">
        <f t="shared" si="2"/>
        <v>1013.3610166942068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0</v>
      </c>
      <c r="AG23">
        <f t="shared" si="11"/>
        <v>9.609034867330614</v>
      </c>
      <c r="AH23">
        <f t="shared" si="5"/>
        <v>9.282633897234025</v>
      </c>
      <c r="AI23">
        <f t="shared" si="6"/>
        <v>8.883133897234025</v>
      </c>
      <c r="AJ23">
        <f t="shared" si="12"/>
        <v>5.266468787463519</v>
      </c>
      <c r="AT23">
        <f t="shared" si="13"/>
        <v>10.734258874065207</v>
      </c>
    </row>
    <row r="24" spans="1:46" ht="12.75">
      <c r="A24" s="72">
        <v>16</v>
      </c>
      <c r="B24" s="73">
        <v>6.2</v>
      </c>
      <c r="C24" s="74">
        <v>6</v>
      </c>
      <c r="D24" s="74">
        <v>7.1</v>
      </c>
      <c r="E24" s="74">
        <v>6.2</v>
      </c>
      <c r="F24" s="75">
        <f t="shared" si="0"/>
        <v>6.65</v>
      </c>
      <c r="G24" s="67">
        <f t="shared" si="7"/>
        <v>96.94047920506509</v>
      </c>
      <c r="H24" s="76">
        <f t="shared" si="1"/>
        <v>5.751067812508444</v>
      </c>
      <c r="I24" s="77">
        <v>3.9</v>
      </c>
      <c r="J24" s="75"/>
      <c r="K24" s="77">
        <v>6.2</v>
      </c>
      <c r="L24" s="74">
        <v>6.1</v>
      </c>
      <c r="M24" s="74">
        <v>6.2</v>
      </c>
      <c r="N24" s="74">
        <v>6.5</v>
      </c>
      <c r="O24" s="75">
        <v>7.1</v>
      </c>
      <c r="P24" s="78" t="s">
        <v>128</v>
      </c>
      <c r="Q24" s="79">
        <v>18</v>
      </c>
      <c r="R24" s="76">
        <v>0</v>
      </c>
      <c r="S24" s="76">
        <v>5.1</v>
      </c>
      <c r="T24" s="76">
        <v>0</v>
      </c>
      <c r="U24" s="80">
        <v>8</v>
      </c>
      <c r="V24" s="73">
        <v>999.7</v>
      </c>
      <c r="W24" s="121">
        <f t="shared" si="2"/>
        <v>1010.1351493317254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0</v>
      </c>
      <c r="AG24">
        <f t="shared" si="11"/>
        <v>9.477279648605764</v>
      </c>
      <c r="AH24">
        <f t="shared" si="5"/>
        <v>9.347120306962537</v>
      </c>
      <c r="AI24">
        <f t="shared" si="6"/>
        <v>9.187320306962537</v>
      </c>
      <c r="AJ24">
        <f t="shared" si="12"/>
        <v>5.751067812508444</v>
      </c>
      <c r="AT24">
        <f t="shared" si="13"/>
        <v>10.468378627157408</v>
      </c>
    </row>
    <row r="25" spans="1:46" ht="12.75">
      <c r="A25" s="63">
        <v>17</v>
      </c>
      <c r="B25" s="64">
        <v>5.7</v>
      </c>
      <c r="C25" s="65">
        <v>5.5</v>
      </c>
      <c r="D25" s="65">
        <v>8.5</v>
      </c>
      <c r="E25" s="65">
        <v>3.3</v>
      </c>
      <c r="F25" s="66">
        <f t="shared" si="0"/>
        <v>5.9</v>
      </c>
      <c r="G25" s="67">
        <f t="shared" si="7"/>
        <v>96.87551015475142</v>
      </c>
      <c r="H25" s="67">
        <f t="shared" si="1"/>
        <v>5.243266593039384</v>
      </c>
      <c r="I25" s="68">
        <v>-0.8</v>
      </c>
      <c r="J25" s="66"/>
      <c r="K25" s="68">
        <v>5.6</v>
      </c>
      <c r="L25" s="65">
        <v>5.5</v>
      </c>
      <c r="M25" s="65">
        <v>6.1</v>
      </c>
      <c r="N25" s="65">
        <v>6.7</v>
      </c>
      <c r="O25" s="66">
        <v>7.2</v>
      </c>
      <c r="P25" s="69" t="s">
        <v>130</v>
      </c>
      <c r="Q25" s="70">
        <v>13</v>
      </c>
      <c r="R25" s="67">
        <v>0</v>
      </c>
      <c r="S25" s="67">
        <v>0</v>
      </c>
      <c r="T25" s="67">
        <v>0</v>
      </c>
      <c r="U25" s="71">
        <v>8</v>
      </c>
      <c r="V25" s="64">
        <v>1001.4</v>
      </c>
      <c r="W25" s="121">
        <f t="shared" si="2"/>
        <v>1011.8717515800258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9.154837291812974</v>
      </c>
      <c r="AH25">
        <f t="shared" si="5"/>
        <v>9.028595330281249</v>
      </c>
      <c r="AI25">
        <f t="shared" si="6"/>
        <v>8.868795330281248</v>
      </c>
      <c r="AJ25">
        <f t="shared" si="12"/>
        <v>5.243266593039384</v>
      </c>
      <c r="AT25">
        <f t="shared" si="13"/>
        <v>10.615108069219094</v>
      </c>
    </row>
    <row r="26" spans="1:46" ht="12.75">
      <c r="A26" s="72">
        <v>18</v>
      </c>
      <c r="B26" s="73">
        <v>2.6</v>
      </c>
      <c r="C26" s="74">
        <v>2.5</v>
      </c>
      <c r="D26" s="74">
        <v>8.4</v>
      </c>
      <c r="E26" s="74">
        <v>0.3</v>
      </c>
      <c r="F26" s="75">
        <f t="shared" si="0"/>
        <v>4.3500000000000005</v>
      </c>
      <c r="G26" s="67">
        <f t="shared" si="7"/>
        <v>98.20545372369247</v>
      </c>
      <c r="H26" s="76">
        <f t="shared" si="1"/>
        <v>2.3458032853503177</v>
      </c>
      <c r="I26" s="77">
        <v>-3</v>
      </c>
      <c r="J26" s="75"/>
      <c r="K26" s="77">
        <v>6</v>
      </c>
      <c r="L26" s="74">
        <v>6.1</v>
      </c>
      <c r="M26" s="74">
        <v>6.1</v>
      </c>
      <c r="N26" s="74">
        <v>6.6</v>
      </c>
      <c r="O26" s="75">
        <v>7.2</v>
      </c>
      <c r="P26" s="78" t="s">
        <v>114</v>
      </c>
      <c r="Q26" s="79">
        <v>14</v>
      </c>
      <c r="R26" s="76">
        <v>3.8</v>
      </c>
      <c r="S26" s="76">
        <v>0</v>
      </c>
      <c r="T26" s="76">
        <v>0</v>
      </c>
      <c r="U26" s="80">
        <v>4</v>
      </c>
      <c r="V26" s="73">
        <v>1008.2</v>
      </c>
      <c r="W26" s="121">
        <f t="shared" si="2"/>
        <v>1018.8621144879802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0</v>
      </c>
      <c r="AG26">
        <f t="shared" si="11"/>
        <v>7.36303401489637</v>
      </c>
      <c r="AH26">
        <f t="shared" si="5"/>
        <v>7.310800962158791</v>
      </c>
      <c r="AI26">
        <f t="shared" si="6"/>
        <v>7.230900962158791</v>
      </c>
      <c r="AJ26">
        <f t="shared" si="12"/>
        <v>2.3458032853503177</v>
      </c>
      <c r="AT26">
        <f t="shared" si="13"/>
        <v>10.429455770726015</v>
      </c>
    </row>
    <row r="27" spans="1:46" ht="12.75">
      <c r="A27" s="63">
        <v>19</v>
      </c>
      <c r="B27" s="64">
        <v>6.6</v>
      </c>
      <c r="C27" s="65">
        <v>6.4</v>
      </c>
      <c r="D27" s="65">
        <v>10.4</v>
      </c>
      <c r="E27" s="65">
        <v>2.6</v>
      </c>
      <c r="F27" s="66">
        <f t="shared" si="0"/>
        <v>6.5</v>
      </c>
      <c r="G27" s="67">
        <f t="shared" si="7"/>
        <v>96.99080559117552</v>
      </c>
      <c r="H27" s="67">
        <f t="shared" si="1"/>
        <v>6.157112669051638</v>
      </c>
      <c r="I27" s="68">
        <v>1.5</v>
      </c>
      <c r="J27" s="66"/>
      <c r="K27" s="68">
        <v>6.1</v>
      </c>
      <c r="L27" s="65">
        <v>6</v>
      </c>
      <c r="M27" s="65">
        <v>6.2</v>
      </c>
      <c r="N27" s="65">
        <v>6.7</v>
      </c>
      <c r="O27" s="66">
        <v>7.3</v>
      </c>
      <c r="P27" s="69" t="s">
        <v>128</v>
      </c>
      <c r="Q27" s="70">
        <v>26</v>
      </c>
      <c r="R27" s="67">
        <v>2.4</v>
      </c>
      <c r="S27" s="67">
        <v>1.1</v>
      </c>
      <c r="T27" s="67">
        <v>0.2</v>
      </c>
      <c r="U27" s="71">
        <v>8</v>
      </c>
      <c r="V27" s="64">
        <v>1000.1</v>
      </c>
      <c r="W27" s="121">
        <f t="shared" si="2"/>
        <v>1010.5243072557748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0</v>
      </c>
      <c r="AG27">
        <f t="shared" si="11"/>
        <v>9.742402704808889</v>
      </c>
      <c r="AH27">
        <f t="shared" si="5"/>
        <v>9.609034867330614</v>
      </c>
      <c r="AI27">
        <f t="shared" si="6"/>
        <v>9.449234867330615</v>
      </c>
      <c r="AJ27">
        <f t="shared" si="12"/>
        <v>6.157112669051638</v>
      </c>
      <c r="AT27">
        <f t="shared" si="13"/>
        <v>10.227729047054464</v>
      </c>
    </row>
    <row r="28" spans="1:46" ht="12.75">
      <c r="A28" s="72">
        <v>20</v>
      </c>
      <c r="B28" s="73">
        <v>9.1</v>
      </c>
      <c r="C28" s="74">
        <v>8.7</v>
      </c>
      <c r="D28" s="74">
        <v>11.9</v>
      </c>
      <c r="E28" s="74">
        <v>6.6</v>
      </c>
      <c r="F28" s="75">
        <f t="shared" si="0"/>
        <v>9.25</v>
      </c>
      <c r="G28" s="67">
        <f t="shared" si="7"/>
        <v>94.56607324884216</v>
      </c>
      <c r="H28" s="76">
        <f t="shared" si="1"/>
        <v>8.274820173893712</v>
      </c>
      <c r="I28" s="77">
        <v>5.8</v>
      </c>
      <c r="J28" s="75"/>
      <c r="K28" s="77">
        <v>7.8</v>
      </c>
      <c r="L28" s="74">
        <v>7.5</v>
      </c>
      <c r="M28" s="74">
        <v>7.2</v>
      </c>
      <c r="N28" s="74">
        <v>7.1</v>
      </c>
      <c r="O28" s="75">
        <v>7.4</v>
      </c>
      <c r="P28" s="78" t="s">
        <v>135</v>
      </c>
      <c r="Q28" s="79">
        <v>19</v>
      </c>
      <c r="R28" s="76">
        <v>1.6</v>
      </c>
      <c r="S28" s="76">
        <v>3.6</v>
      </c>
      <c r="T28" s="76">
        <v>0.6</v>
      </c>
      <c r="U28" s="80">
        <v>8</v>
      </c>
      <c r="V28" s="73">
        <v>994.4</v>
      </c>
      <c r="W28" s="121">
        <f t="shared" si="2"/>
        <v>1004.6725355406239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0</v>
      </c>
      <c r="AG28">
        <f t="shared" si="11"/>
        <v>11.552622622814317</v>
      </c>
      <c r="AH28">
        <f t="shared" si="5"/>
        <v>11.244461571652899</v>
      </c>
      <c r="AI28">
        <f t="shared" si="6"/>
        <v>10.924861571652897</v>
      </c>
      <c r="AJ28">
        <f t="shared" si="12"/>
        <v>8.274820173893712</v>
      </c>
      <c r="AT28">
        <f t="shared" si="13"/>
        <v>10.112096035576196</v>
      </c>
    </row>
    <row r="29" spans="1:46" ht="12.75">
      <c r="A29" s="63">
        <v>21</v>
      </c>
      <c r="B29" s="64">
        <v>7.6</v>
      </c>
      <c r="C29" s="65">
        <v>7.3</v>
      </c>
      <c r="D29" s="65">
        <v>11.7</v>
      </c>
      <c r="E29" s="65">
        <v>6.4</v>
      </c>
      <c r="F29" s="66">
        <f t="shared" si="0"/>
        <v>9.05</v>
      </c>
      <c r="G29" s="67">
        <f t="shared" si="7"/>
        <v>95.67192402751704</v>
      </c>
      <c r="H29" s="67">
        <f t="shared" si="1"/>
        <v>6.9539496033387636</v>
      </c>
      <c r="I29" s="68">
        <v>1.2</v>
      </c>
      <c r="J29" s="66"/>
      <c r="K29" s="68">
        <v>7.1</v>
      </c>
      <c r="L29" s="65">
        <v>7.7</v>
      </c>
      <c r="M29" s="65">
        <v>7.9</v>
      </c>
      <c r="N29" s="65">
        <v>7.7</v>
      </c>
      <c r="O29" s="66">
        <v>7.7</v>
      </c>
      <c r="P29" s="69" t="s">
        <v>120</v>
      </c>
      <c r="Q29" s="70">
        <v>22</v>
      </c>
      <c r="R29" s="67">
        <v>4.6</v>
      </c>
      <c r="S29" s="67">
        <v>2.8</v>
      </c>
      <c r="T29" s="67">
        <v>0.9</v>
      </c>
      <c r="U29" s="71">
        <v>2</v>
      </c>
      <c r="V29" s="64">
        <v>994.4</v>
      </c>
      <c r="W29" s="121">
        <f t="shared" si="2"/>
        <v>1004.7277524261265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10.434027213964692</v>
      </c>
      <c r="AH29">
        <f t="shared" si="5"/>
        <v>10.22213458915475</v>
      </c>
      <c r="AI29">
        <f t="shared" si="6"/>
        <v>9.982434589154751</v>
      </c>
      <c r="AJ29">
        <f t="shared" si="12"/>
        <v>6.9539496033387636</v>
      </c>
      <c r="AT29">
        <f t="shared" si="13"/>
        <v>10.372190931128436</v>
      </c>
    </row>
    <row r="30" spans="1:46" ht="12.75">
      <c r="A30" s="72">
        <v>22</v>
      </c>
      <c r="B30" s="73">
        <v>9</v>
      </c>
      <c r="C30" s="74">
        <v>8.4</v>
      </c>
      <c r="D30" s="74">
        <v>10.7</v>
      </c>
      <c r="E30" s="74">
        <v>6.1</v>
      </c>
      <c r="F30" s="75">
        <f t="shared" si="0"/>
        <v>8.399999999999999</v>
      </c>
      <c r="G30" s="67">
        <f t="shared" si="7"/>
        <v>91.84150831274904</v>
      </c>
      <c r="H30" s="76">
        <f t="shared" si="1"/>
        <v>7.746241567496317</v>
      </c>
      <c r="I30" s="77">
        <v>3.1</v>
      </c>
      <c r="J30" s="75"/>
      <c r="K30" s="77">
        <v>7.7</v>
      </c>
      <c r="L30" s="74">
        <v>7.5</v>
      </c>
      <c r="M30" s="74">
        <v>7.7</v>
      </c>
      <c r="N30" s="74">
        <v>7.8</v>
      </c>
      <c r="O30" s="75">
        <v>7.9</v>
      </c>
      <c r="P30" s="78" t="s">
        <v>135</v>
      </c>
      <c r="Q30" s="79">
        <v>31</v>
      </c>
      <c r="R30" s="76">
        <v>0.5</v>
      </c>
      <c r="S30" s="76">
        <v>4.1</v>
      </c>
      <c r="T30" s="76">
        <v>1.2</v>
      </c>
      <c r="U30" s="80">
        <v>8</v>
      </c>
      <c r="V30" s="73">
        <v>989.9</v>
      </c>
      <c r="W30" s="121">
        <f t="shared" si="2"/>
        <v>1000.12969498017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11.474893337456098</v>
      </c>
      <c r="AH30">
        <f t="shared" si="5"/>
        <v>11.018115118398828</v>
      </c>
      <c r="AI30">
        <f t="shared" si="6"/>
        <v>10.538715118398828</v>
      </c>
      <c r="AJ30">
        <f t="shared" si="12"/>
        <v>7.746241567496317</v>
      </c>
      <c r="AT30">
        <f t="shared" si="13"/>
        <v>10.352987964560956</v>
      </c>
    </row>
    <row r="31" spans="1:46" ht="12.75">
      <c r="A31" s="63">
        <v>23</v>
      </c>
      <c r="B31" s="64">
        <v>7.5</v>
      </c>
      <c r="C31" s="65">
        <v>7.1</v>
      </c>
      <c r="D31" s="65">
        <v>11.2</v>
      </c>
      <c r="E31" s="65">
        <v>6.6</v>
      </c>
      <c r="F31" s="66">
        <f t="shared" si="0"/>
        <v>8.899999999999999</v>
      </c>
      <c r="G31" s="67">
        <f t="shared" si="7"/>
        <v>94.21419178203698</v>
      </c>
      <c r="H31" s="67">
        <f t="shared" si="1"/>
        <v>6.631250704332244</v>
      </c>
      <c r="I31" s="68">
        <v>3.6</v>
      </c>
      <c r="J31" s="66"/>
      <c r="K31" s="68">
        <v>7</v>
      </c>
      <c r="L31" s="65">
        <v>7.4</v>
      </c>
      <c r="M31" s="65">
        <v>7.8</v>
      </c>
      <c r="N31" s="65">
        <v>7.9</v>
      </c>
      <c r="O31" s="66">
        <v>8</v>
      </c>
      <c r="P31" s="69" t="s">
        <v>126</v>
      </c>
      <c r="Q31" s="70">
        <v>22</v>
      </c>
      <c r="R31" s="67">
        <v>2.6</v>
      </c>
      <c r="S31" s="67">
        <v>2.8</v>
      </c>
      <c r="T31" s="67">
        <v>0.8</v>
      </c>
      <c r="U31" s="71">
        <v>7</v>
      </c>
      <c r="V31" s="64">
        <v>986.7</v>
      </c>
      <c r="W31" s="121">
        <f t="shared" si="2"/>
        <v>996.9514544630408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0</v>
      </c>
      <c r="AG31">
        <f t="shared" si="11"/>
        <v>10.362970252792357</v>
      </c>
      <c r="AH31">
        <f t="shared" si="5"/>
        <v>10.082988668281233</v>
      </c>
      <c r="AI31">
        <f t="shared" si="6"/>
        <v>9.763388668281234</v>
      </c>
      <c r="AJ31">
        <f t="shared" si="12"/>
        <v>6.631250704332244</v>
      </c>
      <c r="AT31">
        <f t="shared" si="13"/>
        <v>10.461016694206775</v>
      </c>
    </row>
    <row r="32" spans="1:46" ht="12.75">
      <c r="A32" s="72">
        <v>24</v>
      </c>
      <c r="B32" s="73">
        <v>8.1</v>
      </c>
      <c r="C32" s="74">
        <v>7.9</v>
      </c>
      <c r="D32" s="74">
        <v>11.7</v>
      </c>
      <c r="E32" s="74">
        <v>7.2</v>
      </c>
      <c r="F32" s="75">
        <f t="shared" si="0"/>
        <v>9.45</v>
      </c>
      <c r="G32" s="67">
        <f t="shared" si="7"/>
        <v>97.16731540307174</v>
      </c>
      <c r="H32" s="76">
        <f t="shared" si="1"/>
        <v>7.678323656238712</v>
      </c>
      <c r="I32" s="77">
        <v>5.3</v>
      </c>
      <c r="J32" s="75"/>
      <c r="K32" s="77">
        <v>8.1</v>
      </c>
      <c r="L32" s="74">
        <v>7.9</v>
      </c>
      <c r="M32" s="74">
        <v>8.1</v>
      </c>
      <c r="N32" s="74">
        <v>8.1</v>
      </c>
      <c r="O32" s="75">
        <v>8.2</v>
      </c>
      <c r="P32" s="78" t="s">
        <v>140</v>
      </c>
      <c r="Q32" s="79">
        <v>27</v>
      </c>
      <c r="R32" s="76">
        <v>2.7</v>
      </c>
      <c r="S32" s="76">
        <v>1.3</v>
      </c>
      <c r="T32" s="76">
        <v>0.6</v>
      </c>
      <c r="U32" s="80">
        <v>7</v>
      </c>
      <c r="V32" s="73">
        <v>981.7</v>
      </c>
      <c r="W32" s="121">
        <f t="shared" si="2"/>
        <v>991.8776157669931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0</v>
      </c>
      <c r="AG32">
        <f t="shared" si="11"/>
        <v>10.795791854163713</v>
      </c>
      <c r="AH32">
        <f t="shared" si="5"/>
        <v>10.649781121194382</v>
      </c>
      <c r="AI32">
        <f t="shared" si="6"/>
        <v>10.489981121194383</v>
      </c>
      <c r="AJ32">
        <f t="shared" si="12"/>
        <v>7.678323656238712</v>
      </c>
      <c r="AT32">
        <f t="shared" si="13"/>
        <v>10.435149331725412</v>
      </c>
    </row>
    <row r="33" spans="1:46" ht="12.75">
      <c r="A33" s="63">
        <v>25</v>
      </c>
      <c r="B33" s="64">
        <v>7.3</v>
      </c>
      <c r="C33" s="65">
        <v>6.9</v>
      </c>
      <c r="D33" s="65">
        <v>9.8</v>
      </c>
      <c r="E33" s="65">
        <v>5.7</v>
      </c>
      <c r="F33" s="66">
        <f t="shared" si="0"/>
        <v>7.75</v>
      </c>
      <c r="G33" s="67">
        <f t="shared" si="7"/>
        <v>94.1673680043423</v>
      </c>
      <c r="H33" s="67">
        <f t="shared" si="1"/>
        <v>6.4254485980722205</v>
      </c>
      <c r="I33" s="68">
        <v>3.1</v>
      </c>
      <c r="J33" s="66"/>
      <c r="K33" s="68">
        <v>6.9</v>
      </c>
      <c r="L33" s="65">
        <v>7.4</v>
      </c>
      <c r="M33" s="65">
        <v>8</v>
      </c>
      <c r="N33" s="65">
        <v>8.3</v>
      </c>
      <c r="O33" s="66">
        <v>8.3</v>
      </c>
      <c r="P33" s="69" t="s">
        <v>102</v>
      </c>
      <c r="Q33" s="70">
        <v>20</v>
      </c>
      <c r="R33" s="67">
        <v>1.3</v>
      </c>
      <c r="S33" s="67">
        <v>0.9</v>
      </c>
      <c r="T33" s="67">
        <v>0.2</v>
      </c>
      <c r="U33" s="71">
        <v>7</v>
      </c>
      <c r="V33" s="64">
        <v>982.5</v>
      </c>
      <c r="W33" s="121">
        <f t="shared" si="2"/>
        <v>992.7151417308653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10.22213458915475</v>
      </c>
      <c r="AH33">
        <f t="shared" si="5"/>
        <v>9.945515096468517</v>
      </c>
      <c r="AI33">
        <f t="shared" si="6"/>
        <v>9.625915096468518</v>
      </c>
      <c r="AJ33">
        <f t="shared" si="12"/>
        <v>6.4254485980722205</v>
      </c>
      <c r="AT33">
        <f t="shared" si="13"/>
        <v>10.471751580025877</v>
      </c>
    </row>
    <row r="34" spans="1:46" ht="12.75">
      <c r="A34" s="72">
        <v>26</v>
      </c>
      <c r="B34" s="73">
        <v>6.8</v>
      </c>
      <c r="C34" s="74">
        <v>5.3</v>
      </c>
      <c r="D34" s="74">
        <v>9.7</v>
      </c>
      <c r="E34" s="74">
        <v>6.1</v>
      </c>
      <c r="F34" s="75">
        <f t="shared" si="0"/>
        <v>7.8999999999999995</v>
      </c>
      <c r="G34" s="67">
        <f t="shared" si="7"/>
        <v>78.01032386557006</v>
      </c>
      <c r="H34" s="76">
        <f t="shared" si="1"/>
        <v>3.2403431260022835</v>
      </c>
      <c r="I34" s="77">
        <v>4.1</v>
      </c>
      <c r="J34" s="75"/>
      <c r="K34" s="77">
        <v>6.3</v>
      </c>
      <c r="L34" s="74">
        <v>7.1</v>
      </c>
      <c r="M34" s="74">
        <v>7.9</v>
      </c>
      <c r="N34" s="74">
        <v>8.2</v>
      </c>
      <c r="O34" s="75">
        <v>8.4</v>
      </c>
      <c r="P34" s="78" t="s">
        <v>102</v>
      </c>
      <c r="Q34" s="79">
        <v>28</v>
      </c>
      <c r="R34" s="76">
        <v>6.7</v>
      </c>
      <c r="S34" s="76">
        <v>6.3</v>
      </c>
      <c r="T34" s="76">
        <v>1.7</v>
      </c>
      <c r="U34" s="80">
        <v>7</v>
      </c>
      <c r="V34" s="73">
        <v>1001.1</v>
      </c>
      <c r="W34" s="121">
        <f t="shared" si="2"/>
        <v>1011.5272305253592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0</v>
      </c>
      <c r="AG34">
        <f t="shared" si="11"/>
        <v>9.877400046010854</v>
      </c>
      <c r="AH34">
        <f t="shared" si="5"/>
        <v>8.903891765391034</v>
      </c>
      <c r="AI34">
        <f t="shared" si="6"/>
        <v>7.705391765391034</v>
      </c>
      <c r="AJ34">
        <f t="shared" si="12"/>
        <v>3.2403431260022835</v>
      </c>
      <c r="AT34">
        <f t="shared" si="13"/>
        <v>10.662114487980094</v>
      </c>
    </row>
    <row r="35" spans="1:46" ht="12.75">
      <c r="A35" s="63">
        <v>27</v>
      </c>
      <c r="B35" s="64">
        <v>6.6</v>
      </c>
      <c r="C35" s="65">
        <v>6.4</v>
      </c>
      <c r="D35" s="65">
        <v>12.2</v>
      </c>
      <c r="E35" s="65">
        <v>1.5</v>
      </c>
      <c r="F35" s="66">
        <f t="shared" si="0"/>
        <v>6.85</v>
      </c>
      <c r="G35" s="67">
        <f t="shared" si="7"/>
        <v>96.99080559117552</v>
      </c>
      <c r="H35" s="67">
        <f t="shared" si="1"/>
        <v>6.157112669051638</v>
      </c>
      <c r="I35" s="68">
        <v>-2.5</v>
      </c>
      <c r="J35" s="66"/>
      <c r="K35" s="68">
        <v>5.5</v>
      </c>
      <c r="L35" s="65">
        <v>5.8</v>
      </c>
      <c r="M35" s="65">
        <v>6.8</v>
      </c>
      <c r="N35" s="65">
        <v>7.8</v>
      </c>
      <c r="O35" s="66">
        <v>8.4</v>
      </c>
      <c r="P35" s="69" t="s">
        <v>126</v>
      </c>
      <c r="Q35" s="70">
        <v>37</v>
      </c>
      <c r="R35" s="67">
        <v>1.2</v>
      </c>
      <c r="S35" s="67">
        <v>2.1</v>
      </c>
      <c r="T35" s="67">
        <v>0.7</v>
      </c>
      <c r="U35" s="71">
        <v>8</v>
      </c>
      <c r="V35" s="64">
        <v>996.8</v>
      </c>
      <c r="W35" s="121">
        <f t="shared" si="2"/>
        <v>1007.1899104815082</v>
      </c>
      <c r="X35" s="127">
        <v>0</v>
      </c>
      <c r="Y35" s="134">
        <v>0</v>
      </c>
      <c r="Z35" s="127">
        <v>0</v>
      </c>
      <c r="AA35">
        <f t="shared" si="8"/>
        <v>27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9.742402704808889</v>
      </c>
      <c r="AH35">
        <f t="shared" si="5"/>
        <v>9.609034867330614</v>
      </c>
      <c r="AI35">
        <f t="shared" si="6"/>
        <v>9.449234867330615</v>
      </c>
      <c r="AJ35">
        <f t="shared" si="12"/>
        <v>6.157112669051638</v>
      </c>
      <c r="AT35">
        <f t="shared" si="13"/>
        <v>10.424307255774846</v>
      </c>
    </row>
    <row r="36" spans="1:46" ht="12.75">
      <c r="A36" s="72">
        <v>28</v>
      </c>
      <c r="B36" s="73">
        <v>7.5</v>
      </c>
      <c r="C36" s="74">
        <v>6.1</v>
      </c>
      <c r="D36" s="74">
        <v>11.3</v>
      </c>
      <c r="E36" s="74">
        <v>6.6</v>
      </c>
      <c r="F36" s="75">
        <f t="shared" si="0"/>
        <v>8.95</v>
      </c>
      <c r="G36" s="67">
        <f t="shared" si="7"/>
        <v>80.02919367346402</v>
      </c>
      <c r="H36" s="76">
        <f t="shared" si="1"/>
        <v>4.283704594318448</v>
      </c>
      <c r="I36" s="77">
        <v>4.2</v>
      </c>
      <c r="J36" s="75"/>
      <c r="K36" s="77">
        <v>6.4</v>
      </c>
      <c r="L36" s="74">
        <v>6.8</v>
      </c>
      <c r="M36" s="74">
        <v>7.5</v>
      </c>
      <c r="N36" s="74">
        <v>7.9</v>
      </c>
      <c r="O36" s="75">
        <v>8.3</v>
      </c>
      <c r="P36" s="78" t="s">
        <v>110</v>
      </c>
      <c r="Q36" s="79">
        <v>45</v>
      </c>
      <c r="R36" s="76">
        <v>4.9</v>
      </c>
      <c r="S36" s="76">
        <v>2.9</v>
      </c>
      <c r="T36" s="76">
        <v>3</v>
      </c>
      <c r="U36" s="80">
        <v>8</v>
      </c>
      <c r="V36" s="73">
        <v>979.1</v>
      </c>
      <c r="W36" s="121">
        <f t="shared" si="2"/>
        <v>989.2724932246512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0</v>
      </c>
      <c r="AG36">
        <f t="shared" si="11"/>
        <v>10.362970252792357</v>
      </c>
      <c r="AH36">
        <f t="shared" si="5"/>
        <v>9.41200153393066</v>
      </c>
      <c r="AI36">
        <f t="shared" si="6"/>
        <v>8.293401533930659</v>
      </c>
      <c r="AJ36">
        <f t="shared" si="12"/>
        <v>4.283704594318448</v>
      </c>
      <c r="AT36">
        <f t="shared" si="13"/>
        <v>10.272535540623943</v>
      </c>
    </row>
    <row r="37" spans="1:46" ht="12.75">
      <c r="A37" s="63"/>
      <c r="B37" s="64"/>
      <c r="C37" s="65"/>
      <c r="D37" s="65"/>
      <c r="E37" s="65"/>
      <c r="F37" s="66"/>
      <c r="G37" s="67"/>
      <c r="H37" s="67"/>
      <c r="I37" s="68"/>
      <c r="J37" s="66"/>
      <c r="K37" s="68"/>
      <c r="L37" s="65"/>
      <c r="M37" s="65"/>
      <c r="N37" s="65"/>
      <c r="O37" s="66"/>
      <c r="P37" s="69"/>
      <c r="Q37" s="70"/>
      <c r="R37" s="67"/>
      <c r="S37" s="67"/>
      <c r="T37" s="67"/>
      <c r="U37" s="71"/>
      <c r="V37" s="64"/>
      <c r="W37" s="121">
        <f t="shared" si="2"/>
        <v>0</v>
      </c>
      <c r="X37" s="127"/>
      <c r="Y37" s="134"/>
      <c r="Z37" s="127"/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6.107</v>
      </c>
      <c r="AH37">
        <f t="shared" si="5"/>
        <v>6.107</v>
      </c>
      <c r="AI37">
        <f t="shared" si="6"/>
        <v>6.107</v>
      </c>
      <c r="AJ37">
        <f t="shared" si="12"/>
        <v>0</v>
      </c>
      <c r="AT37">
        <f t="shared" si="13"/>
        <v>10.327752426126516</v>
      </c>
    </row>
    <row r="38" spans="1:46" ht="12.75">
      <c r="A38" s="72"/>
      <c r="B38" s="73"/>
      <c r="C38" s="74"/>
      <c r="D38" s="74"/>
      <c r="E38" s="74"/>
      <c r="F38" s="75"/>
      <c r="G38" s="67"/>
      <c r="H38" s="76"/>
      <c r="I38" s="77"/>
      <c r="J38" s="75"/>
      <c r="K38" s="77"/>
      <c r="L38" s="74"/>
      <c r="M38" s="74"/>
      <c r="N38" s="74"/>
      <c r="O38" s="75"/>
      <c r="P38" s="78"/>
      <c r="Q38" s="79"/>
      <c r="R38" s="76"/>
      <c r="S38" s="76"/>
      <c r="T38" s="76"/>
      <c r="U38" s="80"/>
      <c r="V38" s="73"/>
      <c r="W38" s="121">
        <f t="shared" si="2"/>
        <v>0</v>
      </c>
      <c r="X38" s="127"/>
      <c r="Y38" s="134"/>
      <c r="Z38" s="127"/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6.107</v>
      </c>
      <c r="AH38">
        <f t="shared" si="5"/>
        <v>6.107</v>
      </c>
      <c r="AI38">
        <f t="shared" si="6"/>
        <v>6.107</v>
      </c>
      <c r="AJ38">
        <f t="shared" si="12"/>
        <v>0</v>
      </c>
      <c r="AT38">
        <f t="shared" si="13"/>
        <v>10.22969498017004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>
        <f t="shared" si="2"/>
        <v>0</v>
      </c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10.251454463040782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10.17761576699309</v>
      </c>
    </row>
    <row r="41" spans="1:46" ht="13.5" thickBot="1">
      <c r="A41" s="113" t="s">
        <v>19</v>
      </c>
      <c r="B41" s="114">
        <f>SUM(B9:B39)</f>
        <v>126.79999999999998</v>
      </c>
      <c r="C41" s="115">
        <f aca="true" t="shared" si="14" ref="C41:U41">SUM(C9:C39)</f>
        <v>114.2</v>
      </c>
      <c r="D41" s="115">
        <f t="shared" si="14"/>
        <v>250.49999999999997</v>
      </c>
      <c r="E41" s="115">
        <f t="shared" si="14"/>
        <v>65.20000000000002</v>
      </c>
      <c r="F41" s="116">
        <f t="shared" si="14"/>
        <v>157.85000000000002</v>
      </c>
      <c r="G41" s="117">
        <f t="shared" si="14"/>
        <v>2603.095138830756</v>
      </c>
      <c r="H41" s="117">
        <f>SUM(H9:H39)</f>
        <v>96.96487451815385</v>
      </c>
      <c r="I41" s="118">
        <f t="shared" si="14"/>
        <v>-17.099999999999984</v>
      </c>
      <c r="J41" s="116">
        <f t="shared" si="14"/>
        <v>0</v>
      </c>
      <c r="K41" s="118">
        <f t="shared" si="14"/>
        <v>132.7</v>
      </c>
      <c r="L41" s="115">
        <f t="shared" si="14"/>
        <v>141.70000000000005</v>
      </c>
      <c r="M41" s="115">
        <f t="shared" si="14"/>
        <v>162.10000000000002</v>
      </c>
      <c r="N41" s="115">
        <f t="shared" si="14"/>
        <v>183.1</v>
      </c>
      <c r="O41" s="116">
        <f t="shared" si="14"/>
        <v>207.60000000000005</v>
      </c>
      <c r="P41" s="114"/>
      <c r="Q41" s="119">
        <f t="shared" si="14"/>
        <v>621</v>
      </c>
      <c r="R41" s="117">
        <f t="shared" si="14"/>
        <v>86.50000000000001</v>
      </c>
      <c r="S41" s="117">
        <f>SUM(S9:S39)</f>
        <v>72.89999999999999</v>
      </c>
      <c r="T41" s="139"/>
      <c r="U41" s="119">
        <f t="shared" si="14"/>
        <v>178</v>
      </c>
      <c r="V41" s="117">
        <f>SUM(V9:V39)</f>
        <v>27905.300000000003</v>
      </c>
      <c r="W41" s="123">
        <f>SUM(W9:W39)</f>
        <v>28198.434033431393</v>
      </c>
      <c r="X41" s="117">
        <f>SUM(X9:X39)</f>
        <v>0</v>
      </c>
      <c r="Y41" s="123">
        <f>SUM(Y9:Y39)</f>
        <v>3</v>
      </c>
      <c r="Z41" s="138">
        <f>SUM(Z9:Z39)</f>
        <v>0</v>
      </c>
      <c r="AA41">
        <f>MAX(AA9:AA39)</f>
        <v>27</v>
      </c>
      <c r="AB41">
        <f>MAX(AB9:AB39)</f>
        <v>7</v>
      </c>
      <c r="AC41">
        <f>MAX(AC9:AC39)</f>
        <v>7</v>
      </c>
      <c r="AD41">
        <f>MAX(AD9:AD39)</f>
        <v>9</v>
      </c>
      <c r="AE41">
        <f>MAX(AE9:AE39)</f>
        <v>3</v>
      </c>
      <c r="AT41">
        <f t="shared" si="13"/>
        <v>10.215141730865279</v>
      </c>
    </row>
    <row r="42" spans="1:46" ht="12.75">
      <c r="A42" s="72" t="s">
        <v>20</v>
      </c>
      <c r="B42" s="73">
        <f>AVERAGE(B9:B39)</f>
        <v>4.528571428571428</v>
      </c>
      <c r="C42" s="74">
        <f aca="true" t="shared" si="15" ref="C42:U42">AVERAGE(C9:C39)</f>
        <v>4.078571428571428</v>
      </c>
      <c r="D42" s="74">
        <f t="shared" si="15"/>
        <v>8.946428571428571</v>
      </c>
      <c r="E42" s="74">
        <f t="shared" si="15"/>
        <v>2.328571428571429</v>
      </c>
      <c r="F42" s="75">
        <f t="shared" si="15"/>
        <v>5.637500000000001</v>
      </c>
      <c r="G42" s="76">
        <f t="shared" si="15"/>
        <v>92.96768352966986</v>
      </c>
      <c r="H42" s="76">
        <f>AVERAGE(H9:H39)</f>
        <v>3.463031232791209</v>
      </c>
      <c r="I42" s="77">
        <f t="shared" si="15"/>
        <v>-0.6107142857142851</v>
      </c>
      <c r="J42" s="75" t="e">
        <f t="shared" si="15"/>
        <v>#DIV/0!</v>
      </c>
      <c r="K42" s="77">
        <f t="shared" si="15"/>
        <v>4.739285714285714</v>
      </c>
      <c r="L42" s="74">
        <f t="shared" si="15"/>
        <v>5.060714285714288</v>
      </c>
      <c r="M42" s="74">
        <f t="shared" si="15"/>
        <v>5.7892857142857155</v>
      </c>
      <c r="N42" s="74">
        <f t="shared" si="15"/>
        <v>6.539285714285714</v>
      </c>
      <c r="O42" s="75">
        <f t="shared" si="15"/>
        <v>7.414285714285716</v>
      </c>
      <c r="P42" s="73"/>
      <c r="Q42" s="75">
        <f t="shared" si="15"/>
        <v>22.178571428571427</v>
      </c>
      <c r="R42" s="76">
        <f t="shared" si="15"/>
        <v>3.089285714285715</v>
      </c>
      <c r="S42" s="76">
        <f>AVERAGE(S9:S39)</f>
        <v>2.8038461538461537</v>
      </c>
      <c r="T42" s="76"/>
      <c r="U42" s="76">
        <f t="shared" si="15"/>
        <v>6.357142857142857</v>
      </c>
      <c r="V42" s="76">
        <f>AVERAGE(V9:V39)</f>
        <v>996.6178571428572</v>
      </c>
      <c r="W42" s="124">
        <f>AVERAGE(W9:W39)</f>
        <v>909.6269043042385</v>
      </c>
      <c r="X42" s="127"/>
      <c r="Y42" s="134"/>
      <c r="Z42" s="130"/>
      <c r="AT42">
        <f t="shared" si="13"/>
        <v>10.427230525359214</v>
      </c>
    </row>
    <row r="43" spans="1:46" ht="12.75">
      <c r="A43" s="72" t="s">
        <v>21</v>
      </c>
      <c r="B43" s="73">
        <f>MAX(B9:B39)</f>
        <v>9.4</v>
      </c>
      <c r="C43" s="74">
        <f aca="true" t="shared" si="16" ref="C43:U43">MAX(C9:C39)</f>
        <v>9.2</v>
      </c>
      <c r="D43" s="74">
        <f t="shared" si="16"/>
        <v>12.2</v>
      </c>
      <c r="E43" s="74">
        <f t="shared" si="16"/>
        <v>7.2</v>
      </c>
      <c r="F43" s="75">
        <f t="shared" si="16"/>
        <v>9.45</v>
      </c>
      <c r="G43" s="76">
        <f t="shared" si="16"/>
        <v>98.20545372369247</v>
      </c>
      <c r="H43" s="76">
        <f>MAX(H9:H39)</f>
        <v>8.99499505929245</v>
      </c>
      <c r="I43" s="77">
        <f t="shared" si="16"/>
        <v>5.9</v>
      </c>
      <c r="J43" s="75">
        <f t="shared" si="16"/>
        <v>0</v>
      </c>
      <c r="K43" s="77">
        <f t="shared" si="16"/>
        <v>8.1</v>
      </c>
      <c r="L43" s="74">
        <f t="shared" si="16"/>
        <v>7.9</v>
      </c>
      <c r="M43" s="74">
        <f t="shared" si="16"/>
        <v>8.1</v>
      </c>
      <c r="N43" s="74">
        <f t="shared" si="16"/>
        <v>8.3</v>
      </c>
      <c r="O43" s="75">
        <f t="shared" si="16"/>
        <v>8.4</v>
      </c>
      <c r="P43" s="73"/>
      <c r="Q43" s="70">
        <f t="shared" si="16"/>
        <v>46</v>
      </c>
      <c r="R43" s="76">
        <f t="shared" si="16"/>
        <v>7</v>
      </c>
      <c r="S43" s="76">
        <f>MAX(S9:S39)</f>
        <v>15.3</v>
      </c>
      <c r="T43" s="140"/>
      <c r="U43" s="70">
        <f t="shared" si="16"/>
        <v>8</v>
      </c>
      <c r="V43" s="76">
        <f>MAX(V9:V39)</f>
        <v>1030.6</v>
      </c>
      <c r="W43" s="124">
        <f>MAX(W9:W39)</f>
        <v>1041.7015420635394</v>
      </c>
      <c r="X43" s="127"/>
      <c r="Y43" s="134"/>
      <c r="Z43" s="127"/>
      <c r="AT43">
        <f t="shared" si="13"/>
        <v>10.389910481508215</v>
      </c>
    </row>
    <row r="44" spans="1:46" ht="13.5" thickBot="1">
      <c r="A44" s="81" t="s">
        <v>22</v>
      </c>
      <c r="B44" s="82">
        <f>MIN(B9:B39)</f>
        <v>-4.3</v>
      </c>
      <c r="C44" s="83">
        <f aca="true" t="shared" si="17" ref="C44:U44">MIN(C9:C39)</f>
        <v>-4.5</v>
      </c>
      <c r="D44" s="83">
        <f t="shared" si="17"/>
        <v>0.9</v>
      </c>
      <c r="E44" s="83">
        <f t="shared" si="17"/>
        <v>-8</v>
      </c>
      <c r="F44" s="84">
        <f t="shared" si="17"/>
        <v>-1.75</v>
      </c>
      <c r="G44" s="85">
        <f t="shared" si="17"/>
        <v>78.01032386557006</v>
      </c>
      <c r="H44" s="85">
        <f>MIN(H9:H39)</f>
        <v>-4.942226803522181</v>
      </c>
      <c r="I44" s="86">
        <f t="shared" si="17"/>
        <v>-11.9</v>
      </c>
      <c r="J44" s="84">
        <f t="shared" si="17"/>
        <v>0</v>
      </c>
      <c r="K44" s="86">
        <f t="shared" si="17"/>
        <v>-0.6</v>
      </c>
      <c r="L44" s="83">
        <f t="shared" si="17"/>
        <v>0.7</v>
      </c>
      <c r="M44" s="83">
        <f t="shared" si="17"/>
        <v>2.6</v>
      </c>
      <c r="N44" s="83">
        <f t="shared" si="17"/>
        <v>4.2</v>
      </c>
      <c r="O44" s="84">
        <f t="shared" si="17"/>
        <v>6.2</v>
      </c>
      <c r="P44" s="82"/>
      <c r="Q44" s="120">
        <f t="shared" si="17"/>
        <v>3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969.1</v>
      </c>
      <c r="W44" s="125">
        <f>MIN(W9:W39)</f>
        <v>0</v>
      </c>
      <c r="X44" s="128"/>
      <c r="Y44" s="136"/>
      <c r="Z44" s="128"/>
      <c r="AT44">
        <f t="shared" si="13"/>
        <v>10.172493224651088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22</v>
      </c>
      <c r="C61">
        <f>DCOUNTA(S8:S38,1,C59:C60)</f>
        <v>18</v>
      </c>
      <c r="D61">
        <f>DCOUNTA(S8:S38,1,D59:D60)</f>
        <v>6</v>
      </c>
      <c r="F61">
        <f>DCOUNTA(S8:S38,1,F59:F60)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20</v>
      </c>
      <c r="C64">
        <f>(C61-F61)</f>
        <v>16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workbookViewId="0" topLeftCell="A1">
      <selection activeCell="J16" sqref="J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103</v>
      </c>
      <c r="I4" s="60" t="s">
        <v>56</v>
      </c>
      <c r="J4" s="60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143" t="s">
        <v>146</v>
      </c>
      <c r="E6" s="3"/>
      <c r="F6" s="3"/>
      <c r="G6" s="154" t="s">
        <v>57</v>
      </c>
      <c r="H6" s="155"/>
      <c r="I6" s="155"/>
      <c r="J6" s="155"/>
      <c r="K6" s="155"/>
      <c r="L6" s="155"/>
      <c r="M6" s="155"/>
      <c r="N6" s="156"/>
    </row>
    <row r="7" spans="1:25" ht="12.75">
      <c r="A7" s="27" t="s">
        <v>29</v>
      </c>
      <c r="B7" s="3"/>
      <c r="C7" s="22">
        <f>Data1!$D$42</f>
        <v>8.946428571428571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2.328571428571429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5.637500000000001</v>
      </c>
      <c r="D9" s="142">
        <v>1.4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12.2</v>
      </c>
      <c r="C10" s="5" t="s">
        <v>32</v>
      </c>
      <c r="D10" s="5">
        <f>Data1!$AA$41</f>
        <v>27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-8</v>
      </c>
      <c r="C11" s="5" t="s">
        <v>32</v>
      </c>
      <c r="D11" s="24">
        <f>Data1!$AB$41</f>
        <v>7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-11.9</v>
      </c>
      <c r="C12" s="5" t="s">
        <v>32</v>
      </c>
      <c r="D12" s="24">
        <f>Data1!$AC$41</f>
        <v>7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7.414285714285716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142" t="s">
        <v>36</v>
      </c>
      <c r="E16" s="3"/>
      <c r="F16" s="40">
        <v>8</v>
      </c>
      <c r="G16" s="93" t="s">
        <v>117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72.89999999999999</v>
      </c>
      <c r="D17" s="142">
        <v>140</v>
      </c>
      <c r="E17" s="3"/>
      <c r="F17" s="40">
        <v>9</v>
      </c>
      <c r="G17" s="93" t="s">
        <v>119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20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16</v>
      </c>
      <c r="D19" s="5"/>
      <c r="E19" s="3"/>
      <c r="F19" s="40">
        <v>11</v>
      </c>
      <c r="G19" s="93" t="s">
        <v>122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15.3</v>
      </c>
      <c r="D21" s="5"/>
      <c r="E21" s="3"/>
      <c r="F21" s="40">
        <v>13</v>
      </c>
      <c r="G21" s="93" t="s">
        <v>125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9</v>
      </c>
      <c r="D22" s="5"/>
      <c r="E22" s="3"/>
      <c r="F22" s="40">
        <v>14</v>
      </c>
      <c r="G22" s="93" t="s">
        <v>127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129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7</v>
      </c>
      <c r="D25" s="5" t="s">
        <v>46</v>
      </c>
      <c r="E25" s="5">
        <f>Data1!$AE$41</f>
        <v>3</v>
      </c>
      <c r="F25" s="40">
        <v>17</v>
      </c>
      <c r="G25" s="93" t="s">
        <v>133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21">
        <f>Data1!$R$41</f>
        <v>86.50000000000001</v>
      </c>
      <c r="D26" s="5" t="s">
        <v>46</v>
      </c>
      <c r="E26" s="3"/>
      <c r="F26" s="40">
        <v>18</v>
      </c>
      <c r="G26" s="93" t="s">
        <v>132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134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136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137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46</v>
      </c>
      <c r="D30" s="5"/>
      <c r="E30" s="5"/>
      <c r="F30" s="40">
        <v>22</v>
      </c>
      <c r="G30" s="93" t="s">
        <v>138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2</v>
      </c>
      <c r="D31" s="22"/>
      <c r="E31" s="5"/>
      <c r="F31" s="40">
        <v>23</v>
      </c>
      <c r="G31" s="93" t="s">
        <v>139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141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3</v>
      </c>
      <c r="D34" s="3"/>
      <c r="E34" s="3"/>
      <c r="F34" s="40">
        <v>26</v>
      </c>
      <c r="G34" s="93" t="s">
        <v>143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>
        <v>3</v>
      </c>
      <c r="D35" s="3"/>
      <c r="E35" s="3"/>
      <c r="F35" s="40">
        <v>27</v>
      </c>
      <c r="G35" s="93" t="s">
        <v>144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>
        <v>4.5</v>
      </c>
      <c r="D36" s="5"/>
      <c r="E36" s="3"/>
      <c r="F36" s="40">
        <v>28</v>
      </c>
      <c r="G36" s="93" t="s">
        <v>145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/>
      <c r="G37" s="93"/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/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8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4" t="s">
        <v>151</v>
      </c>
      <c r="B43" s="3" t="s">
        <v>147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149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2008-08-17T11:08:39Z</dcterms:modified>
  <cp:category/>
  <cp:version/>
  <cp:contentType/>
  <cp:contentStatus/>
</cp:coreProperties>
</file>