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firstSheet="4" activeTab="8"/>
  </bookViews>
  <sheets>
    <sheet name="Max and min." sheetId="1" r:id="rId1"/>
    <sheet name="Rain" sheetId="2" r:id="rId2"/>
    <sheet name="Sun" sheetId="3" r:id="rId3"/>
    <sheet name="Grass and slab mins" sheetId="4" r:id="rId4"/>
    <sheet name="5 and 1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<sst xmlns="http://schemas.openxmlformats.org/spreadsheetml/2006/main" count="186" uniqueCount="152">
  <si>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</si>
  <si>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</si>
  <si>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</si>
  <si>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</si>
  <si>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</si>
  <si>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</si>
  <si>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</si>
  <si>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</si>
  <si>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</si>
  <si>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</si>
  <si>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</si>
  <si>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</si>
  <si>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</si>
  <si>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</si>
  <si>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</si>
  <si>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</si>
  <si>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</si>
  <si>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</si>
  <si>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</si>
  <si>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</si>
  <si>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</si>
  <si>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</si>
  <si>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</si>
  <si>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</si>
  <si>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</si>
  <si>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</si>
  <si>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</si>
  <si>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</si>
  <si>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</si>
  <si>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</si>
  <si>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</si>
  <si>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</si>
  <si>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</si>
  <si>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</si>
  <si>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</si>
  <si>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</si>
  <si>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</si>
  <si>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</si>
  <si>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</si>
  <si>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</si>
  <si>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</si>
  <si>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</si>
  <si>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</si>
  <si>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</si>
  <si>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</si>
  <si>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</si>
  <si>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</si>
  <si>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</si>
  <si>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</si>
  <si>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</si>
  <si>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</si>
  <si>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</si>
  <si>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</si>
  <si>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</si>
  <si>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</si>
  <si>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</si>
  <si>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</si>
  <si>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</si>
  <si>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</si>
  <si>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</si>
  <si>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</si>
  <si>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</si>
  <si>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</si>
  <si>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</si>
  <si>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</si>
  <si>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</si>
  <si>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</si>
  <si>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</si>
  <si>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</si>
  <si>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</si>
  <si>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</si>
  <si>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</si>
  <si>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</si>
  <si>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</si>
  <si>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</si>
  <si>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</si>
  <si>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</si>
  <si>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</si>
  <si>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</si>
  <si>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</si>
  <si>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</si>
  <si>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</si>
  <si>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</si>
  <si>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</si>
  <si>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</si>
  <si>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</si>
  <si>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</si>
  <si>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</si>
  <si>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</si>
  <si>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</si>
  <si>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</si>
  <si>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</si>
  <si>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</si>
  <si>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</si>
  <si>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</si>
  <si>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</si>
  <si>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</si>
  <si>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</si>
  <si>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</si>
  <si>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</si>
  <si>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</si>
  <si>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</si>
  <si>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</si>
  <si>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February</t>
  </si>
  <si>
    <t>W</t>
  </si>
  <si>
    <t>SSW</t>
  </si>
  <si>
    <t xml:space="preserve">A cold and windy day, though temps near average. A few snow flurries later in the day. </t>
  </si>
  <si>
    <t>SSE</t>
  </si>
  <si>
    <t>Another cold start, this time with frost and a dusting of snow. Bright/sunny, windy later.</t>
  </si>
  <si>
    <t xml:space="preserve">Windy and rather cloudy through the morning  and afternoon. Rain by evening. </t>
  </si>
  <si>
    <t xml:space="preserve">A cold and icy start, then mostly bright or sunny. A few showers around lunch. </t>
  </si>
  <si>
    <t>SW</t>
  </si>
  <si>
    <t xml:space="preserve">Very mild with some shine and showers. Quite windy too, especially by afternoon. </t>
  </si>
  <si>
    <t>A bright, sunny day on the whole with a bit of a breeze. Feeling mild in the sunshine.</t>
  </si>
  <si>
    <t xml:space="preserve">Becoming very mild, but breezy with a lot of cloud. Some bright or sunny spells later. </t>
  </si>
  <si>
    <t>S</t>
  </si>
  <si>
    <t xml:space="preserve">A cloudy start, but turning sunny by the afternoon. Feeling mild and springlike. </t>
  </si>
  <si>
    <t>SE</t>
  </si>
  <si>
    <t>Calm</t>
  </si>
  <si>
    <t>A sunny day with light winds. Feeling very springlike. A sharp evening temperature drop.</t>
  </si>
  <si>
    <t>A sharp frost, then lots of sunshine with temperatures rising quickly.</t>
  </si>
  <si>
    <t>More frost, then lots of sunhsine again and very light winds. Soon feeling warm.</t>
  </si>
  <si>
    <t>A sharp frost once again, then clear blue skies all day with light winds. Warmer still.</t>
  </si>
  <si>
    <t>ENE</t>
  </si>
  <si>
    <t>A widespread sharp frost. Then more sunshine but a little more breeze.</t>
  </si>
  <si>
    <t xml:space="preserve">Much colder overall,  with a lot of cloud and no sunshine. A cold NNE wind. </t>
  </si>
  <si>
    <t>tr</t>
  </si>
  <si>
    <t>NE</t>
  </si>
  <si>
    <t xml:space="preserve">More cloud, though slightly thinner today. A few slightly brighter moments. Chilly. </t>
  </si>
  <si>
    <t xml:space="preserve">A hard frost, then clear and sunny with a cold breeze from the east. Frosty evening. </t>
  </si>
  <si>
    <t>N</t>
  </si>
  <si>
    <t>A bitterly cold start - coldest for 6 years. Then sunny and cold with light winds.</t>
  </si>
  <si>
    <t>More severe frost to start the day, followed by sunny spells. A little less cold.</t>
  </si>
  <si>
    <t xml:space="preserve">A frosty, misty start with widespread rhime. Remaining bitterly cold with more cloud. </t>
  </si>
  <si>
    <t xml:space="preserve">A cold day with some bright spells, but less cold than recently. Light winds. </t>
  </si>
  <si>
    <t xml:space="preserve">Much milder with lots of cloud, but breezier too. Temperatures remaining very mild overnight. </t>
  </si>
  <si>
    <t xml:space="preserve">Becoming exceptionally mild, though windy. Cloudy, with some brightness later. </t>
  </si>
  <si>
    <t xml:space="preserve">A rather breezy and cloudy day, but remaining very mild. Continuing mild overnight. </t>
  </si>
  <si>
    <t xml:space="preserve">Cloudy and rather mild, with a few spots of rain during the afternoon. Clear overnight. </t>
  </si>
  <si>
    <t xml:space="preserve">A sunny, frosty start but gradually becoming hazy, then cloudy. Windy eve with rain overnight. </t>
  </si>
  <si>
    <t>WSW</t>
  </si>
  <si>
    <t>A breezy but bright day with good spells of sunshine. Quite gusty later on in the day .</t>
  </si>
  <si>
    <t>Sunny spells but a little on the breezy side. Feeling mild for late-February. Chilly evening.</t>
  </si>
  <si>
    <t xml:space="preserve">A frosty start to the day, then bright or sunny with light winds. </t>
  </si>
  <si>
    <t>NOTES:</t>
  </si>
  <si>
    <t>Mean temp 4.6C lowest since 2006 (3.7C), mean max 9.4C highest since 2002 (9.9C), mean min -0.2C lowest since 2003 (-0.4C), highest</t>
  </si>
  <si>
    <t>max 14.4C highest since 2004 (15.1C), lowest min -8.2C lowest on record for February, and lowest of any month since Jan 2002 (-11.0C),</t>
  </si>
  <si>
    <t xml:space="preserve">highest in February locally since 1996, 23 ground frosts most since 2003 (24), 6 rain days equal lowest on record for February. </t>
  </si>
  <si>
    <t xml:space="preserve">Rainfall 21.8mm was lowest in february since 2003 (21.7mm). </t>
  </si>
  <si>
    <t>A cloudy, cold morning. Becoming wet and very windy later. Turning very mild too.</t>
  </si>
  <si>
    <t>Days of gale gusts</t>
  </si>
  <si>
    <t>highest min 8.9C highest since 2004 (12.2), lowest max 1.0c highest since 2005 (3.1C), rainfall 21.8C lowest since 2003, 16 air frosts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</si>
</sst>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36" xfId="0" applyBorder="1" applyAlignment="1">
      <alignment horizontal="center"/>
    </xf>
    <xf numFmtId="164" fontId="0" fillId="2" borderId="52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164" fontId="0" fillId="2" borderId="54" xfId="0" applyNumberFormat="1" applyFill="1" applyBorder="1" applyAlignment="1">
      <alignment horizontal="center"/>
    </xf>
    <xf numFmtId="164" fontId="0" fillId="2" borderId="30" xfId="0" applyNumberFormat="1" applyFill="1" applyBorder="1" applyAlignment="1">
      <alignment horizontal="center"/>
    </xf>
    <xf numFmtId="164" fontId="0" fillId="2" borderId="53" xfId="0" applyNumberForma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6.7</c:v>
                </c:pt>
                <c:pt idx="1">
                  <c:v>6.1</c:v>
                </c:pt>
                <c:pt idx="2">
                  <c:v>6</c:v>
                </c:pt>
                <c:pt idx="3">
                  <c:v>8.9</c:v>
                </c:pt>
                <c:pt idx="4">
                  <c:v>11.9</c:v>
                </c:pt>
                <c:pt idx="5">
                  <c:v>9.1</c:v>
                </c:pt>
                <c:pt idx="6">
                  <c:v>11.7</c:v>
                </c:pt>
                <c:pt idx="7">
                  <c:v>11.9</c:v>
                </c:pt>
                <c:pt idx="8">
                  <c:v>12</c:v>
                </c:pt>
                <c:pt idx="9">
                  <c:v>12.8</c:v>
                </c:pt>
                <c:pt idx="10">
                  <c:v>12.4</c:v>
                </c:pt>
                <c:pt idx="11">
                  <c:v>13.2</c:v>
                </c:pt>
                <c:pt idx="12">
                  <c:v>11.8</c:v>
                </c:pt>
                <c:pt idx="13">
                  <c:v>4.7</c:v>
                </c:pt>
                <c:pt idx="14">
                  <c:v>5.7</c:v>
                </c:pt>
                <c:pt idx="15">
                  <c:v>5.9</c:v>
                </c:pt>
                <c:pt idx="16">
                  <c:v>6.4</c:v>
                </c:pt>
                <c:pt idx="17">
                  <c:v>8.2</c:v>
                </c:pt>
                <c:pt idx="18">
                  <c:v>1</c:v>
                </c:pt>
                <c:pt idx="19">
                  <c:v>6.3</c:v>
                </c:pt>
                <c:pt idx="20">
                  <c:v>10.8</c:v>
                </c:pt>
                <c:pt idx="21">
                  <c:v>14.4</c:v>
                </c:pt>
                <c:pt idx="22">
                  <c:v>11.8</c:v>
                </c:pt>
                <c:pt idx="23">
                  <c:v>11.2</c:v>
                </c:pt>
                <c:pt idx="24">
                  <c:v>9.2</c:v>
                </c:pt>
                <c:pt idx="25">
                  <c:v>10.9</c:v>
                </c:pt>
                <c:pt idx="26">
                  <c:v>11.5</c:v>
                </c:pt>
                <c:pt idx="27">
                  <c:v>9.9</c:v>
                </c:pt>
                <c:pt idx="28">
                  <c:v>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3.1</c:v>
                </c:pt>
                <c:pt idx="1">
                  <c:v>-1.7</c:v>
                </c:pt>
                <c:pt idx="2">
                  <c:v>-0.8</c:v>
                </c:pt>
                <c:pt idx="3">
                  <c:v>1.3</c:v>
                </c:pt>
                <c:pt idx="4">
                  <c:v>1.6</c:v>
                </c:pt>
                <c:pt idx="5">
                  <c:v>5.7</c:v>
                </c:pt>
                <c:pt idx="6">
                  <c:v>2.2</c:v>
                </c:pt>
                <c:pt idx="7">
                  <c:v>6.7</c:v>
                </c:pt>
                <c:pt idx="8">
                  <c:v>0.1</c:v>
                </c:pt>
                <c:pt idx="9">
                  <c:v>-2.9</c:v>
                </c:pt>
                <c:pt idx="10">
                  <c:v>-3.4</c:v>
                </c:pt>
                <c:pt idx="11">
                  <c:v>-3.4</c:v>
                </c:pt>
                <c:pt idx="12">
                  <c:v>-3.5</c:v>
                </c:pt>
                <c:pt idx="13">
                  <c:v>-2</c:v>
                </c:pt>
                <c:pt idx="14">
                  <c:v>3.2</c:v>
                </c:pt>
                <c:pt idx="15">
                  <c:v>-5</c:v>
                </c:pt>
                <c:pt idx="16">
                  <c:v>-8.2</c:v>
                </c:pt>
                <c:pt idx="17">
                  <c:v>-7.9</c:v>
                </c:pt>
                <c:pt idx="18">
                  <c:v>-5.9</c:v>
                </c:pt>
                <c:pt idx="19">
                  <c:v>-3.3</c:v>
                </c:pt>
                <c:pt idx="20">
                  <c:v>-1.1</c:v>
                </c:pt>
                <c:pt idx="21">
                  <c:v>6.3</c:v>
                </c:pt>
                <c:pt idx="22">
                  <c:v>4.3</c:v>
                </c:pt>
                <c:pt idx="23">
                  <c:v>8.9</c:v>
                </c:pt>
                <c:pt idx="24">
                  <c:v>-0.7</c:v>
                </c:pt>
                <c:pt idx="25">
                  <c:v>1.3</c:v>
                </c:pt>
                <c:pt idx="26">
                  <c:v>1.2</c:v>
                </c:pt>
                <c:pt idx="27">
                  <c:v>-2</c:v>
                </c:pt>
                <c:pt idx="28">
                  <c:v>-0.7</c:v>
                </c:pt>
              </c:numCache>
            </c:numRef>
          </c:val>
          <c:smooth val="0"/>
        </c:ser>
        <c:marker val="1"/>
        <c:axId val="56035798"/>
        <c:axId val="57376735"/>
      </c:lineChart>
      <c:catAx>
        <c:axId val="5603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76735"/>
        <c:crosses val="autoZero"/>
        <c:auto val="1"/>
        <c:lblOffset val="100"/>
        <c:noMultiLvlLbl val="0"/>
      </c:catAx>
      <c:valAx>
        <c:axId val="57376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60357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5.6</c:v>
                </c:pt>
                <c:pt idx="3">
                  <c:v>7.3</c:v>
                </c:pt>
                <c:pt idx="4">
                  <c:v>1.9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0.6</c:v>
                </c:pt>
                <c:pt idx="24">
                  <c:v>2.8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3.6</c:v>
                </c:pt>
              </c:numCache>
            </c:numRef>
          </c:val>
        </c:ser>
        <c:axId val="7700052"/>
        <c:axId val="32991813"/>
      </c:barChart>
      <c:catAx>
        <c:axId val="7700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91813"/>
        <c:crosses val="autoZero"/>
        <c:auto val="1"/>
        <c:lblOffset val="100"/>
        <c:noMultiLvlLbl val="0"/>
      </c:catAx>
      <c:valAx>
        <c:axId val="32991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77000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5.9</c:v>
                </c:pt>
                <c:pt idx="1">
                  <c:v>4.6</c:v>
                </c:pt>
                <c:pt idx="2">
                  <c:v>0.5</c:v>
                </c:pt>
                <c:pt idx="3">
                  <c:v>3.8</c:v>
                </c:pt>
                <c:pt idx="4">
                  <c:v>2.9</c:v>
                </c:pt>
                <c:pt idx="5">
                  <c:v>5.3</c:v>
                </c:pt>
                <c:pt idx="6">
                  <c:v>1.3</c:v>
                </c:pt>
                <c:pt idx="7">
                  <c:v>4.3</c:v>
                </c:pt>
                <c:pt idx="8">
                  <c:v>6.5</c:v>
                </c:pt>
                <c:pt idx="9">
                  <c:v>6.8</c:v>
                </c:pt>
                <c:pt idx="10">
                  <c:v>7.2</c:v>
                </c:pt>
                <c:pt idx="11">
                  <c:v>6.9</c:v>
                </c:pt>
                <c:pt idx="12">
                  <c:v>6.8</c:v>
                </c:pt>
                <c:pt idx="13">
                  <c:v>0</c:v>
                </c:pt>
                <c:pt idx="14">
                  <c:v>0</c:v>
                </c:pt>
                <c:pt idx="15">
                  <c:v>7.1</c:v>
                </c:pt>
                <c:pt idx="16">
                  <c:v>7.5</c:v>
                </c:pt>
                <c:pt idx="17">
                  <c:v>7.1</c:v>
                </c:pt>
                <c:pt idx="18">
                  <c:v>2.4</c:v>
                </c:pt>
                <c:pt idx="19">
                  <c:v>2.4</c:v>
                </c:pt>
                <c:pt idx="20">
                  <c:v>0.1</c:v>
                </c:pt>
                <c:pt idx="21">
                  <c:v>1.1</c:v>
                </c:pt>
                <c:pt idx="22">
                  <c:v>0</c:v>
                </c:pt>
                <c:pt idx="23">
                  <c:v>1.3</c:v>
                </c:pt>
                <c:pt idx="24">
                  <c:v>3.1</c:v>
                </c:pt>
                <c:pt idx="25">
                  <c:v>6.2</c:v>
                </c:pt>
                <c:pt idx="26">
                  <c:v>5</c:v>
                </c:pt>
                <c:pt idx="27">
                  <c:v>4.9</c:v>
                </c:pt>
                <c:pt idx="28">
                  <c:v>0</c:v>
                </c:pt>
              </c:numCache>
            </c:numRef>
          </c:val>
        </c:ser>
        <c:axId val="26240386"/>
        <c:axId val="5580699"/>
      </c:barChart>
      <c:catAx>
        <c:axId val="26240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0699"/>
        <c:crosses val="autoZero"/>
        <c:auto val="1"/>
        <c:lblOffset val="100"/>
        <c:noMultiLvlLbl val="0"/>
      </c:catAx>
      <c:valAx>
        <c:axId val="5580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6240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-0.9</c:v>
                </c:pt>
                <c:pt idx="1">
                  <c:v>-5.3</c:v>
                </c:pt>
                <c:pt idx="2">
                  <c:v>-0.7</c:v>
                </c:pt>
                <c:pt idx="3">
                  <c:v>-2</c:v>
                </c:pt>
                <c:pt idx="4">
                  <c:v>1.3</c:v>
                </c:pt>
                <c:pt idx="5">
                  <c:v>2.1</c:v>
                </c:pt>
                <c:pt idx="6">
                  <c:v>-2.7</c:v>
                </c:pt>
                <c:pt idx="7">
                  <c:v>3.6</c:v>
                </c:pt>
                <c:pt idx="8">
                  <c:v>-4.5</c:v>
                </c:pt>
                <c:pt idx="9">
                  <c:v>-6.2</c:v>
                </c:pt>
                <c:pt idx="10">
                  <c:v>-7.1</c:v>
                </c:pt>
                <c:pt idx="11">
                  <c:v>-6.3</c:v>
                </c:pt>
                <c:pt idx="12">
                  <c:v>-7.1</c:v>
                </c:pt>
                <c:pt idx="13">
                  <c:v>-4.3</c:v>
                </c:pt>
                <c:pt idx="14">
                  <c:v>2.4</c:v>
                </c:pt>
                <c:pt idx="15">
                  <c:v>-8.8</c:v>
                </c:pt>
                <c:pt idx="16">
                  <c:v>-11</c:v>
                </c:pt>
                <c:pt idx="17">
                  <c:v>-11</c:v>
                </c:pt>
                <c:pt idx="18">
                  <c:v>-10</c:v>
                </c:pt>
                <c:pt idx="19">
                  <c:v>-3.3</c:v>
                </c:pt>
                <c:pt idx="20">
                  <c:v>-1.8</c:v>
                </c:pt>
                <c:pt idx="21">
                  <c:v>3.5</c:v>
                </c:pt>
                <c:pt idx="22">
                  <c:v>-1.4</c:v>
                </c:pt>
                <c:pt idx="23">
                  <c:v>7.3</c:v>
                </c:pt>
                <c:pt idx="24">
                  <c:v>-5.8</c:v>
                </c:pt>
                <c:pt idx="25">
                  <c:v>-2</c:v>
                </c:pt>
                <c:pt idx="26">
                  <c:v>-3.9</c:v>
                </c:pt>
                <c:pt idx="27">
                  <c:v>-5.4</c:v>
                </c:pt>
                <c:pt idx="28">
                  <c:v>-4.1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440224"/>
        <c:axId val="3614049"/>
      </c:lineChart>
      <c:catAx>
        <c:axId val="5440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4049"/>
        <c:crosses val="autoZero"/>
        <c:auto val="1"/>
        <c:lblOffset val="100"/>
        <c:noMultiLvlLbl val="0"/>
      </c:catAx>
      <c:valAx>
        <c:axId val="3614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4402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3</c:v>
                </c:pt>
                <c:pt idx="1">
                  <c:v>2</c:v>
                </c:pt>
                <c:pt idx="2">
                  <c:v>3.5</c:v>
                </c:pt>
                <c:pt idx="3">
                  <c:v>3.1</c:v>
                </c:pt>
                <c:pt idx="4">
                  <c:v>5.9</c:v>
                </c:pt>
                <c:pt idx="5">
                  <c:v>5.5</c:v>
                </c:pt>
                <c:pt idx="6">
                  <c:v>4.8</c:v>
                </c:pt>
                <c:pt idx="7">
                  <c:v>6.8</c:v>
                </c:pt>
                <c:pt idx="8">
                  <c:v>3.4</c:v>
                </c:pt>
                <c:pt idx="9">
                  <c:v>2.8</c:v>
                </c:pt>
                <c:pt idx="10">
                  <c:v>1.3</c:v>
                </c:pt>
                <c:pt idx="11">
                  <c:v>1.2</c:v>
                </c:pt>
                <c:pt idx="12">
                  <c:v>1.1</c:v>
                </c:pt>
                <c:pt idx="13">
                  <c:v>3.5</c:v>
                </c:pt>
                <c:pt idx="14">
                  <c:v>4.1</c:v>
                </c:pt>
                <c:pt idx="15">
                  <c:v>0.9</c:v>
                </c:pt>
                <c:pt idx="16">
                  <c:v>-0.4</c:v>
                </c:pt>
                <c:pt idx="17">
                  <c:v>-0.6</c:v>
                </c:pt>
                <c:pt idx="18">
                  <c:v>-0.2</c:v>
                </c:pt>
                <c:pt idx="19">
                  <c:v>0.6</c:v>
                </c:pt>
                <c:pt idx="20">
                  <c:v>3.3</c:v>
                </c:pt>
                <c:pt idx="21">
                  <c:v>7</c:v>
                </c:pt>
                <c:pt idx="22">
                  <c:v>7.5</c:v>
                </c:pt>
                <c:pt idx="23">
                  <c:v>7.6</c:v>
                </c:pt>
                <c:pt idx="24">
                  <c:v>2.3</c:v>
                </c:pt>
                <c:pt idx="25">
                  <c:v>6.5</c:v>
                </c:pt>
                <c:pt idx="26">
                  <c:v>3.1</c:v>
                </c:pt>
                <c:pt idx="27">
                  <c:v>2</c:v>
                </c:pt>
                <c:pt idx="28">
                  <c:v>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4.5</c:v>
                </c:pt>
                <c:pt idx="1">
                  <c:v>4</c:v>
                </c:pt>
                <c:pt idx="2">
                  <c:v>5</c:v>
                </c:pt>
                <c:pt idx="3">
                  <c:v>4.6</c:v>
                </c:pt>
                <c:pt idx="4">
                  <c:v>6.1</c:v>
                </c:pt>
                <c:pt idx="5">
                  <c:v>6.2</c:v>
                </c:pt>
                <c:pt idx="6">
                  <c:v>5.4</c:v>
                </c:pt>
                <c:pt idx="7">
                  <c:v>7.3</c:v>
                </c:pt>
                <c:pt idx="8">
                  <c:v>4.8</c:v>
                </c:pt>
                <c:pt idx="9">
                  <c:v>3.4</c:v>
                </c:pt>
                <c:pt idx="10">
                  <c:v>2.9</c:v>
                </c:pt>
                <c:pt idx="11">
                  <c:v>2.7</c:v>
                </c:pt>
                <c:pt idx="12">
                  <c:v>2.5</c:v>
                </c:pt>
                <c:pt idx="13">
                  <c:v>4.1</c:v>
                </c:pt>
                <c:pt idx="14">
                  <c:v>4.6</c:v>
                </c:pt>
                <c:pt idx="15">
                  <c:v>2.6</c:v>
                </c:pt>
                <c:pt idx="16">
                  <c:v>1.6</c:v>
                </c:pt>
                <c:pt idx="17">
                  <c:v>1.1</c:v>
                </c:pt>
                <c:pt idx="18">
                  <c:v>1.1</c:v>
                </c:pt>
                <c:pt idx="19">
                  <c:v>1.4</c:v>
                </c:pt>
                <c:pt idx="20">
                  <c:v>3.7</c:v>
                </c:pt>
                <c:pt idx="21">
                  <c:v>6.9</c:v>
                </c:pt>
                <c:pt idx="22">
                  <c:v>6.9</c:v>
                </c:pt>
                <c:pt idx="23">
                  <c:v>7.5</c:v>
                </c:pt>
                <c:pt idx="24">
                  <c:v>4.1</c:v>
                </c:pt>
                <c:pt idx="25">
                  <c:v>7.1</c:v>
                </c:pt>
                <c:pt idx="26">
                  <c:v>4.9</c:v>
                </c:pt>
                <c:pt idx="27">
                  <c:v>3.5</c:v>
                </c:pt>
                <c:pt idx="28">
                  <c:v>4.5</c:v>
                </c:pt>
              </c:numCache>
            </c:numRef>
          </c:val>
          <c:smooth val="0"/>
        </c:ser>
        <c:marker val="1"/>
        <c:axId val="46982638"/>
        <c:axId val="6794519"/>
      </c:lineChart>
      <c:catAx>
        <c:axId val="46982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94519"/>
        <c:crosses val="autoZero"/>
        <c:auto val="1"/>
        <c:lblOffset val="100"/>
        <c:noMultiLvlLbl val="0"/>
      </c:catAx>
      <c:valAx>
        <c:axId val="679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6982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5.1</c:v>
                </c:pt>
                <c:pt idx="1">
                  <c:v>3.8</c:v>
                </c:pt>
                <c:pt idx="2">
                  <c:v>4.8</c:v>
                </c:pt>
                <c:pt idx="3">
                  <c:v>5</c:v>
                </c:pt>
                <c:pt idx="4">
                  <c:v>5.7</c:v>
                </c:pt>
                <c:pt idx="5">
                  <c:v>6.2</c:v>
                </c:pt>
                <c:pt idx="6">
                  <c:v>5.4</c:v>
                </c:pt>
                <c:pt idx="7">
                  <c:v>7.1</c:v>
                </c:pt>
                <c:pt idx="8">
                  <c:v>5.3</c:v>
                </c:pt>
                <c:pt idx="9">
                  <c:v>4.2</c:v>
                </c:pt>
                <c:pt idx="10">
                  <c:v>3.7</c:v>
                </c:pt>
                <c:pt idx="11">
                  <c:v>3.4</c:v>
                </c:pt>
                <c:pt idx="12">
                  <c:v>3.2</c:v>
                </c:pt>
                <c:pt idx="13">
                  <c:v>4.2</c:v>
                </c:pt>
                <c:pt idx="14">
                  <c:v>4.7</c:v>
                </c:pt>
                <c:pt idx="15">
                  <c:v>3.4</c:v>
                </c:pt>
                <c:pt idx="16">
                  <c:v>2.5</c:v>
                </c:pt>
                <c:pt idx="17">
                  <c:v>2</c:v>
                </c:pt>
                <c:pt idx="18">
                  <c:v>1.9</c:v>
                </c:pt>
                <c:pt idx="19">
                  <c:v>2</c:v>
                </c:pt>
                <c:pt idx="20">
                  <c:v>3.6</c:v>
                </c:pt>
                <c:pt idx="21">
                  <c:v>6.1</c:v>
                </c:pt>
                <c:pt idx="22">
                  <c:v>6.2</c:v>
                </c:pt>
                <c:pt idx="23">
                  <c:v>7.1</c:v>
                </c:pt>
                <c:pt idx="24">
                  <c:v>5</c:v>
                </c:pt>
                <c:pt idx="25">
                  <c:v>6.7</c:v>
                </c:pt>
                <c:pt idx="26">
                  <c:v>5.3</c:v>
                </c:pt>
                <c:pt idx="27">
                  <c:v>4.3</c:v>
                </c:pt>
                <c:pt idx="2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8</c:v>
                </c:pt>
                <c:pt idx="1">
                  <c:v>7.9</c:v>
                </c:pt>
                <c:pt idx="2">
                  <c:v>7.8</c:v>
                </c:pt>
                <c:pt idx="3">
                  <c:v>7.7</c:v>
                </c:pt>
                <c:pt idx="4">
                  <c:v>7.6</c:v>
                </c:pt>
                <c:pt idx="5">
                  <c:v>7.7</c:v>
                </c:pt>
                <c:pt idx="6">
                  <c:v>7.7</c:v>
                </c:pt>
                <c:pt idx="7">
                  <c:v>7.7</c:v>
                </c:pt>
                <c:pt idx="8">
                  <c:v>7.3</c:v>
                </c:pt>
                <c:pt idx="9">
                  <c:v>7.7</c:v>
                </c:pt>
                <c:pt idx="10">
                  <c:v>7.8</c:v>
                </c:pt>
                <c:pt idx="11">
                  <c:v>7.6</c:v>
                </c:pt>
                <c:pt idx="12">
                  <c:v>7.4</c:v>
                </c:pt>
                <c:pt idx="13">
                  <c:v>7.2</c:v>
                </c:pt>
                <c:pt idx="14">
                  <c:v>7.1</c:v>
                </c:pt>
                <c:pt idx="15">
                  <c:v>7.1</c:v>
                </c:pt>
                <c:pt idx="16">
                  <c:v>7</c:v>
                </c:pt>
                <c:pt idx="17">
                  <c:v>6.8</c:v>
                </c:pt>
                <c:pt idx="18">
                  <c:v>6.5</c:v>
                </c:pt>
                <c:pt idx="19">
                  <c:v>6.3</c:v>
                </c:pt>
                <c:pt idx="20">
                  <c:v>6.2</c:v>
                </c:pt>
                <c:pt idx="21">
                  <c:v>6.2</c:v>
                </c:pt>
                <c:pt idx="22">
                  <c:v>6.7</c:v>
                </c:pt>
                <c:pt idx="23">
                  <c:v>6.9</c:v>
                </c:pt>
                <c:pt idx="24">
                  <c:v>7.1</c:v>
                </c:pt>
                <c:pt idx="25">
                  <c:v>7.2</c:v>
                </c:pt>
                <c:pt idx="26">
                  <c:v>7.3</c:v>
                </c:pt>
                <c:pt idx="27">
                  <c:v>7.3</c:v>
                </c:pt>
                <c:pt idx="28">
                  <c:v>7.2</c:v>
                </c:pt>
              </c:numCache>
            </c:numRef>
          </c:val>
          <c:smooth val="0"/>
        </c:ser>
        <c:marker val="1"/>
        <c:axId val="21219884"/>
        <c:axId val="7423037"/>
      </c:lineChart>
      <c:catAx>
        <c:axId val="21219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23037"/>
        <c:crosses val="autoZero"/>
        <c:auto val="1"/>
        <c:lblOffset val="100"/>
        <c:noMultiLvlLbl val="0"/>
      </c:catAx>
      <c:valAx>
        <c:axId val="7423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1219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995.277840677797</c:v>
                </c:pt>
                <c:pt idx="1">
                  <c:v>1012.7296597631052</c:v>
                </c:pt>
                <c:pt idx="2">
                  <c:v>1000.7942260149238</c:v>
                </c:pt>
                <c:pt idx="3">
                  <c:v>993.6358081713746</c:v>
                </c:pt>
                <c:pt idx="4">
                  <c:v>992.4692857343148</c:v>
                </c:pt>
                <c:pt idx="5">
                  <c:v>1017.9306947450511</c:v>
                </c:pt>
                <c:pt idx="6">
                  <c:v>1030.0025978731032</c:v>
                </c:pt>
                <c:pt idx="7">
                  <c:v>1030.0960329552634</c:v>
                </c:pt>
                <c:pt idx="8">
                  <c:v>1030.0716405883215</c:v>
                </c:pt>
                <c:pt idx="9">
                  <c:v>1034.9289002515795</c:v>
                </c:pt>
                <c:pt idx="10">
                  <c:v>1034.7108464409232</c:v>
                </c:pt>
                <c:pt idx="11">
                  <c:v>1036.6190148153942</c:v>
                </c:pt>
                <c:pt idx="12">
                  <c:v>1038.450643385176</c:v>
                </c:pt>
                <c:pt idx="13">
                  <c:v>1040.6667524239892</c:v>
                </c:pt>
                <c:pt idx="14">
                  <c:v>1040.4291571773895</c:v>
                </c:pt>
                <c:pt idx="15">
                  <c:v>1045.2558286924218</c:v>
                </c:pt>
                <c:pt idx="16">
                  <c:v>1041.7340746939196</c:v>
                </c:pt>
                <c:pt idx="17">
                  <c:v>1035.9761394778052</c:v>
                </c:pt>
                <c:pt idx="18">
                  <c:v>1028.1939729484088</c:v>
                </c:pt>
                <c:pt idx="19">
                  <c:v>1019.9176786327441</c:v>
                </c:pt>
                <c:pt idx="20">
                  <c:v>1018.5179989720987</c:v>
                </c:pt>
                <c:pt idx="21">
                  <c:v>1017.1416550214649</c:v>
                </c:pt>
                <c:pt idx="22">
                  <c:v>1022.8696776201493</c:v>
                </c:pt>
                <c:pt idx="23">
                  <c:v>1014.5626925815551</c:v>
                </c:pt>
                <c:pt idx="24">
                  <c:v>1021.0352453634823</c:v>
                </c:pt>
                <c:pt idx="25">
                  <c:v>1000.6678116080574</c:v>
                </c:pt>
                <c:pt idx="26">
                  <c:v>1015.97846460645</c:v>
                </c:pt>
                <c:pt idx="27">
                  <c:v>1020.3059791294182</c:v>
                </c:pt>
                <c:pt idx="28">
                  <c:v>1015.6485021886106</c:v>
                </c:pt>
              </c:numCache>
            </c:numRef>
          </c:val>
          <c:smooth val="0"/>
        </c:ser>
        <c:marker val="1"/>
        <c:axId val="29390618"/>
        <c:axId val="46533715"/>
      </c:lineChart>
      <c:catAx>
        <c:axId val="2939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33715"/>
        <c:crosses val="autoZero"/>
        <c:auto val="1"/>
        <c:lblOffset val="100"/>
        <c:noMultiLvlLbl val="0"/>
      </c:catAx>
      <c:valAx>
        <c:axId val="4653371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939061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-0.15737890231247778</c:v>
                </c:pt>
                <c:pt idx="1">
                  <c:v>-2.503961212478427</c:v>
                </c:pt>
                <c:pt idx="2">
                  <c:v>1.3932653495919332</c:v>
                </c:pt>
                <c:pt idx="3">
                  <c:v>1.0674948008713694</c:v>
                </c:pt>
                <c:pt idx="4">
                  <c:v>6.783665854023063</c:v>
                </c:pt>
                <c:pt idx="5">
                  <c:v>3.1568156120984416</c:v>
                </c:pt>
                <c:pt idx="6">
                  <c:v>4.9317964660425835</c:v>
                </c:pt>
                <c:pt idx="7">
                  <c:v>6.528359997723786</c:v>
                </c:pt>
                <c:pt idx="8">
                  <c:v>2.0328379012064572</c:v>
                </c:pt>
                <c:pt idx="9">
                  <c:v>-0.9757096402021171</c:v>
                </c:pt>
                <c:pt idx="10">
                  <c:v>-3.1776652622077997</c:v>
                </c:pt>
                <c:pt idx="11">
                  <c:v>-2.5641382783172433</c:v>
                </c:pt>
                <c:pt idx="12">
                  <c:v>-2.8755953263325034</c:v>
                </c:pt>
                <c:pt idx="13">
                  <c:v>1.9236654704532488</c:v>
                </c:pt>
                <c:pt idx="14">
                  <c:v>1.2736896935776292</c:v>
                </c:pt>
                <c:pt idx="15">
                  <c:v>-3.707489507259905</c:v>
                </c:pt>
                <c:pt idx="16">
                  <c:v>-6.6364501945570575</c:v>
                </c:pt>
                <c:pt idx="17">
                  <c:v>-6.386839140235062</c:v>
                </c:pt>
                <c:pt idx="18">
                  <c:v>-3.60383089557821</c:v>
                </c:pt>
                <c:pt idx="19">
                  <c:v>-1.9420071082325878</c:v>
                </c:pt>
                <c:pt idx="20">
                  <c:v>3.706181513217929</c:v>
                </c:pt>
                <c:pt idx="21">
                  <c:v>8.253968816059446</c:v>
                </c:pt>
                <c:pt idx="22">
                  <c:v>6.196865123927525</c:v>
                </c:pt>
                <c:pt idx="23">
                  <c:v>6.6218801911142515</c:v>
                </c:pt>
                <c:pt idx="24">
                  <c:v>0.7610061070718966</c:v>
                </c:pt>
                <c:pt idx="25">
                  <c:v>5.668961397662708</c:v>
                </c:pt>
                <c:pt idx="26">
                  <c:v>2.7626108386135355</c:v>
                </c:pt>
                <c:pt idx="27">
                  <c:v>-1.5278111405927393</c:v>
                </c:pt>
                <c:pt idx="28">
                  <c:v>3.741899481024234</c:v>
                </c:pt>
              </c:numCache>
            </c:numRef>
          </c:val>
          <c:smooth val="0"/>
        </c:ser>
        <c:marker val="1"/>
        <c:axId val="958520"/>
        <c:axId val="12460761"/>
      </c:lineChart>
      <c:catAx>
        <c:axId val="958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60761"/>
        <c:crosses val="autoZero"/>
        <c:auto val="1"/>
        <c:lblOffset val="100"/>
        <c:noMultiLvlLbl val="0"/>
      </c:catAx>
      <c:valAx>
        <c:axId val="12460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585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0.8345</cdr:x>
      <cdr:y>0.033</cdr:y>
    </cdr:from>
    <cdr:to>
      <cdr:x>0.919</cdr:x>
      <cdr:y>0.0685</cdr:y>
    </cdr:to>
    <cdr:sp textlink="Data1!$S$4">
      <cdr:nvSpPr>
        <cdr:cNvPr id="1" name="TextBox 1"/>
        <cdr:cNvSpPr txBox="1">
          <a:spLocks noChangeArrowheads="1"/>
        </cdr:cNvSpPr>
      </cdr:nvSpPr>
      <cdr:spPr>
        <a:xfrm>
          <a:off x="7972425" y="180975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d136de7-9fe6-4c7b-b00e-1df896a7e784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0.02875</cdr:y>
    </cdr:from>
    <cdr:to>
      <cdr:x>0.87925</cdr:x>
      <cdr:y>0.065</cdr:y>
    </cdr:to>
    <cdr:sp textlink="Data1!$S$4">
      <cdr:nvSpPr>
        <cdr:cNvPr id="1" name="TextBox 1"/>
        <cdr:cNvSpPr txBox="1">
          <a:spLocks noChangeArrowheads="1"/>
        </cdr:cNvSpPr>
      </cdr:nvSpPr>
      <cdr:spPr>
        <a:xfrm>
          <a:off x="7572375" y="161925"/>
          <a:ext cx="828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c11bf89-4701-4541-9ea5-30bea8cdad33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</cdr:x>
      <cdr:y>0.036</cdr:y>
    </cdr:from>
    <cdr:to>
      <cdr:x>0.88675</cdr:x>
      <cdr:y>0.072</cdr:y>
    </cdr:to>
    <cdr:sp textlink="Data1!$S$4">
      <cdr:nvSpPr>
        <cdr:cNvPr id="1" name="TextBox 1"/>
        <cdr:cNvSpPr txBox="1">
          <a:spLocks noChangeArrowheads="1"/>
        </cdr:cNvSpPr>
      </cdr:nvSpPr>
      <cdr:spPr>
        <a:xfrm>
          <a:off x="7677150" y="20002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2477fa2-9b2f-4cd9-afb3-f101a14b1f81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0.50475</cdr:x>
      <cdr:y>0.5135</cdr:y>
    </cdr:from>
    <cdr:to>
      <cdr:x>0.51375</cdr:x>
      <cdr:y>0.5525</cdr:y>
    </cdr:to>
    <cdr:sp textlink="Data1!$S$9">
      <cdr:nvSpPr>
        <cdr:cNvPr id="1" name="TextBox 3"/>
        <cdr:cNvSpPr txBox="1">
          <a:spLocks noChangeArrowheads="1"/>
        </cdr:cNvSpPr>
      </cdr:nvSpPr>
      <cdr:spPr>
        <a:xfrm>
          <a:off x="4819650" y="2962275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22d4d93-fcd3-46f2-9281-df01ebfe23a2}" type="TxLink">
            <a:rPr lang="en-US" cap="none" sz="1000" b="0" i="0" u="none" baseline="0">
              <a:latin typeface="Arial"/>
              <a:ea typeface="Arial"/>
              <a:cs typeface="Arial"/>
            </a:rPr>
            <a:t>5.9 </a:t>
          </a:fld>
        </a:p>
      </cdr:txBody>
    </cdr:sp>
  </cdr:relSizeAnchor>
  <cdr:relSizeAnchor xmlns:cdr="http://schemas.openxmlformats.org/drawingml/2006/chartDrawing">
    <cdr:from>
      <cdr:x>0.7815</cdr:x>
      <cdr:y>0.02725</cdr:y>
    </cdr:from>
    <cdr:to>
      <cdr:x>0.86725</cdr:x>
      <cdr:y>0.0635</cdr:y>
    </cdr:to>
    <cdr:sp textlink="Data1!$S$4">
      <cdr:nvSpPr>
        <cdr:cNvPr id="2" name="TextBox 4"/>
        <cdr:cNvSpPr txBox="1">
          <a:spLocks noChangeArrowheads="1"/>
        </cdr:cNvSpPr>
      </cdr:nvSpPr>
      <cdr:spPr>
        <a:xfrm>
          <a:off x="7467600" y="152400"/>
          <a:ext cx="819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c4f63ba-bde6-473c-8bbc-b0b4e666e411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0.02525</cdr:y>
    </cdr:from>
    <cdr:to>
      <cdr:x>0.92425</cdr:x>
      <cdr:y>0.06125</cdr:y>
    </cdr:to>
    <cdr:sp textlink="Data1!$S$4">
      <cdr:nvSpPr>
        <cdr:cNvPr id="1" name="TextBox 1"/>
        <cdr:cNvSpPr txBox="1">
          <a:spLocks noChangeArrowheads="1"/>
        </cdr:cNvSpPr>
      </cdr:nvSpPr>
      <cdr:spPr>
        <a:xfrm>
          <a:off x="8001000" y="142875"/>
          <a:ext cx="828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7adb11a-6ff1-4b84-8da3-c0d8feccbaec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0.02725</cdr:y>
    </cdr:from>
    <cdr:to>
      <cdr:x>0.90425</cdr:x>
      <cdr:y>0.0635</cdr:y>
    </cdr:to>
    <cdr:sp textlink="Data1!$S$4">
      <cdr:nvSpPr>
        <cdr:cNvPr id="1" name="TextBox 1"/>
        <cdr:cNvSpPr txBox="1">
          <a:spLocks noChangeArrowheads="1"/>
        </cdr:cNvSpPr>
      </cdr:nvSpPr>
      <cdr:spPr>
        <a:xfrm>
          <a:off x="7800975" y="152400"/>
          <a:ext cx="838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6bad4e4-21a0-4689-9552-1da6cc3029b0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0.02875</cdr:y>
    </cdr:from>
    <cdr:to>
      <cdr:x>0.889</cdr:x>
      <cdr:y>0.065</cdr:y>
    </cdr:to>
    <cdr:sp textlink="Data1!$S$4">
      <cdr:nvSpPr>
        <cdr:cNvPr id="1" name="TextBox 2"/>
        <cdr:cNvSpPr txBox="1">
          <a:spLocks noChangeArrowheads="1"/>
        </cdr:cNvSpPr>
      </cdr:nvSpPr>
      <cdr:spPr>
        <a:xfrm>
          <a:off x="7667625" y="161925"/>
          <a:ext cx="828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c315522-9901-4950-bf87-609422a00ddc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0.03875</cdr:y>
    </cdr:from>
    <cdr:to>
      <cdr:x>0.9105</cdr:x>
      <cdr:y>0.0735</cdr:y>
    </cdr:to>
    <cdr:sp textlink="Data1!$S$4">
      <cdr:nvSpPr>
        <cdr:cNvPr id="1" name="TextBox 1"/>
        <cdr:cNvSpPr txBox="1">
          <a:spLocks noChangeArrowheads="1"/>
        </cdr:cNvSpPr>
      </cdr:nvSpPr>
      <cdr:spPr>
        <a:xfrm>
          <a:off x="7867650" y="219075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16fc27c-0832-46fa-99fe-d8fd64d937b0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1" activePane="bottomLeft" state="split"/>
      <selection pane="topLeft" activeCell="C8" sqref="C8"/>
      <selection pane="bottomLeft" activeCell="L18" sqref="L18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6" width="9.140625" style="1" customWidth="1"/>
    <col min="17" max="17" width="10.28125" style="1" customWidth="1"/>
    <col min="18" max="18" width="10.00390625" style="1" customWidth="1"/>
    <col min="19" max="19" width="7.2812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2"/>
      <c r="X1" s="2"/>
    </row>
    <row r="2" spans="1:24" ht="12.75">
      <c r="A2" s="4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2"/>
      <c r="Q2" s="42"/>
      <c r="R2" s="42"/>
      <c r="S2" s="2"/>
      <c r="T2" s="42"/>
      <c r="U2" s="42"/>
      <c r="V2" s="42"/>
      <c r="W2" s="2"/>
      <c r="X2" s="2"/>
    </row>
    <row r="3" spans="1:24" ht="13.5" thickBot="1">
      <c r="A3" s="60" t="s">
        <v>90</v>
      </c>
      <c r="B3" s="51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/>
      <c r="T3" s="50"/>
      <c r="U3" s="50"/>
      <c r="V3" s="51"/>
      <c r="W3" s="2"/>
      <c r="X3" s="2"/>
    </row>
    <row r="4" spans="1:27" ht="12.75">
      <c r="A4" s="1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7"/>
      <c r="Q4" s="58" t="s">
        <v>103</v>
      </c>
      <c r="R4" s="58"/>
      <c r="S4" s="59">
        <v>2008</v>
      </c>
      <c r="T4" s="7"/>
      <c r="U4" s="7"/>
      <c r="V4" s="59"/>
      <c r="W4" s="17"/>
      <c r="X4" s="101"/>
      <c r="Y4" s="98"/>
      <c r="Z4" s="159" t="s">
        <v>91</v>
      </c>
      <c r="AA4" s="130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144"/>
      <c r="S5" s="8"/>
      <c r="T5" s="9"/>
      <c r="U5" s="9"/>
      <c r="V5" s="9"/>
      <c r="W5" s="8"/>
      <c r="X5" s="102"/>
      <c r="Y5" s="99"/>
      <c r="Z5" s="160"/>
      <c r="AA5" s="131"/>
      <c r="AB5" s="41" t="s">
        <v>84</v>
      </c>
    </row>
    <row r="6" spans="1:27" ht="13.5" customHeight="1" thickBot="1">
      <c r="A6" s="30" t="s">
        <v>0</v>
      </c>
      <c r="B6" s="154" t="s">
        <v>1</v>
      </c>
      <c r="C6" s="155"/>
      <c r="D6" s="155"/>
      <c r="E6" s="155"/>
      <c r="F6" s="156"/>
      <c r="G6" s="30" t="s">
        <v>73</v>
      </c>
      <c r="H6" s="56" t="s">
        <v>78</v>
      </c>
      <c r="I6" s="53" t="s">
        <v>2</v>
      </c>
      <c r="J6" s="14"/>
      <c r="K6" s="53" t="s">
        <v>4</v>
      </c>
      <c r="L6" s="6"/>
      <c r="M6" s="6"/>
      <c r="N6" s="6"/>
      <c r="O6" s="14"/>
      <c r="P6" s="29" t="s">
        <v>5</v>
      </c>
      <c r="Q6" s="142"/>
      <c r="R6" s="145" t="s">
        <v>101</v>
      </c>
      <c r="S6" s="143" t="s">
        <v>6</v>
      </c>
      <c r="T6" s="30" t="s">
        <v>3</v>
      </c>
      <c r="U6" s="30" t="s">
        <v>3</v>
      </c>
      <c r="V6" s="30" t="s">
        <v>98</v>
      </c>
      <c r="W6" s="37" t="s">
        <v>60</v>
      </c>
      <c r="X6" s="103" t="s">
        <v>60</v>
      </c>
      <c r="Y6" s="157" t="s">
        <v>26</v>
      </c>
      <c r="Z6" s="160"/>
      <c r="AA6" s="131"/>
    </row>
    <row r="7" spans="1:27" ht="13.5" thickBot="1">
      <c r="A7" s="31" t="s">
        <v>7</v>
      </c>
      <c r="B7" s="29" t="s">
        <v>8</v>
      </c>
      <c r="C7" s="6"/>
      <c r="D7" s="6"/>
      <c r="E7" s="6"/>
      <c r="F7" s="52" t="s">
        <v>20</v>
      </c>
      <c r="G7" s="31" t="s">
        <v>72</v>
      </c>
      <c r="H7" s="57" t="s">
        <v>79</v>
      </c>
      <c r="I7" s="54"/>
      <c r="J7" s="15"/>
      <c r="K7" s="54" t="s">
        <v>9</v>
      </c>
      <c r="L7" s="4"/>
      <c r="M7" s="4"/>
      <c r="N7" s="4"/>
      <c r="O7" s="15"/>
      <c r="P7" s="12" t="s">
        <v>10</v>
      </c>
      <c r="Q7" s="39" t="s">
        <v>89</v>
      </c>
      <c r="R7" s="146" t="s">
        <v>102</v>
      </c>
      <c r="T7" s="31"/>
      <c r="U7" s="31" t="s">
        <v>46</v>
      </c>
      <c r="V7" s="36" t="s">
        <v>99</v>
      </c>
      <c r="W7" s="38" t="s">
        <v>61</v>
      </c>
      <c r="X7" s="104" t="s">
        <v>62</v>
      </c>
      <c r="Y7" s="157"/>
      <c r="Z7" s="160"/>
      <c r="AA7" s="131"/>
    </row>
    <row r="8" spans="1:42" ht="40.5" thickBot="1">
      <c r="A8" s="32"/>
      <c r="B8" s="28" t="s">
        <v>14</v>
      </c>
      <c r="C8" s="8" t="s">
        <v>15</v>
      </c>
      <c r="D8" s="8" t="s">
        <v>12</v>
      </c>
      <c r="E8" s="8" t="s">
        <v>13</v>
      </c>
      <c r="F8" s="10" t="s">
        <v>57</v>
      </c>
      <c r="G8" s="32" t="s">
        <v>36</v>
      </c>
      <c r="H8" s="32" t="s">
        <v>80</v>
      </c>
      <c r="I8" s="55" t="s">
        <v>16</v>
      </c>
      <c r="J8" s="19" t="s">
        <v>17</v>
      </c>
      <c r="K8" s="55" t="s">
        <v>95</v>
      </c>
      <c r="L8" s="8" t="s">
        <v>58</v>
      </c>
      <c r="M8" s="8" t="s">
        <v>96</v>
      </c>
      <c r="N8" s="8" t="s">
        <v>97</v>
      </c>
      <c r="O8" s="19" t="s">
        <v>59</v>
      </c>
      <c r="P8" s="28" t="s">
        <v>85</v>
      </c>
      <c r="Q8" s="10" t="s">
        <v>92</v>
      </c>
      <c r="R8" s="141"/>
      <c r="S8" s="10" t="s">
        <v>11</v>
      </c>
      <c r="T8" s="32" t="s">
        <v>18</v>
      </c>
      <c r="U8" s="32" t="s">
        <v>94</v>
      </c>
      <c r="V8" s="32" t="s">
        <v>100</v>
      </c>
      <c r="W8" s="32" t="s">
        <v>63</v>
      </c>
      <c r="X8" s="105" t="s">
        <v>63</v>
      </c>
      <c r="Y8" s="158"/>
      <c r="Z8" s="161"/>
      <c r="AA8" s="131" t="s">
        <v>24</v>
      </c>
      <c r="AB8" t="s">
        <v>66</v>
      </c>
      <c r="AC8" t="s">
        <v>67</v>
      </c>
      <c r="AD8" t="s">
        <v>68</v>
      </c>
      <c r="AE8" t="s">
        <v>69</v>
      </c>
      <c r="AF8" t="s">
        <v>70</v>
      </c>
      <c r="AH8" t="s">
        <v>74</v>
      </c>
      <c r="AI8" t="s">
        <v>75</v>
      </c>
      <c r="AJ8" t="s">
        <v>77</v>
      </c>
      <c r="AK8" t="s">
        <v>76</v>
      </c>
      <c r="AM8" t="s">
        <v>54</v>
      </c>
      <c r="AN8" t="s">
        <v>87</v>
      </c>
      <c r="AO8" t="s">
        <v>88</v>
      </c>
      <c r="AP8" t="s">
        <v>89</v>
      </c>
    </row>
    <row r="9" spans="1:42" ht="12.75">
      <c r="A9" s="62">
        <v>1</v>
      </c>
      <c r="B9" s="63">
        <v>3.6</v>
      </c>
      <c r="C9" s="64">
        <v>2.2</v>
      </c>
      <c r="D9" s="64">
        <v>6.7</v>
      </c>
      <c r="E9" s="64">
        <v>3.1</v>
      </c>
      <c r="F9" s="65">
        <f aca="true" t="shared" si="0" ref="F9:F37">AVERAGE(D9:E9)</f>
        <v>4.9</v>
      </c>
      <c r="G9" s="66">
        <f>100*(AJ9/AH9)</f>
        <v>76.38696647043149</v>
      </c>
      <c r="H9" s="66">
        <f aca="true" t="shared" si="1" ref="H9:H37">AK9</f>
        <v>-0.15737890231247778</v>
      </c>
      <c r="I9" s="67">
        <v>-0.9</v>
      </c>
      <c r="J9" s="65"/>
      <c r="K9" s="67">
        <v>3</v>
      </c>
      <c r="L9" s="64">
        <v>4.5</v>
      </c>
      <c r="M9" s="64">
        <v>5.1</v>
      </c>
      <c r="N9" s="64">
        <v>6.9</v>
      </c>
      <c r="O9" s="65">
        <v>8</v>
      </c>
      <c r="P9" s="68" t="s">
        <v>104</v>
      </c>
      <c r="Q9" s="69">
        <v>43</v>
      </c>
      <c r="R9" s="147">
        <v>50.9</v>
      </c>
      <c r="S9" s="66">
        <v>5.9</v>
      </c>
      <c r="T9" s="66">
        <v>0</v>
      </c>
      <c r="U9" s="66"/>
      <c r="V9" s="70">
        <v>0</v>
      </c>
      <c r="W9" s="63">
        <v>984.9</v>
      </c>
      <c r="X9" s="120">
        <f aca="true" t="shared" si="2" ref="X9:X37">W9+AU17</f>
        <v>995.277840677797</v>
      </c>
      <c r="Y9" s="129">
        <v>0</v>
      </c>
      <c r="Z9" s="132">
        <v>0</v>
      </c>
      <c r="AA9" s="125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IF((MAX($S$9:$S$39)=$S9),A9,0)</f>
        <v>0</v>
      </c>
      <c r="AH9">
        <f>6.107*EXP(17.38*(B9/(239+B9)))</f>
        <v>7.903784318055541</v>
      </c>
      <c r="AI9">
        <f aca="true" t="shared" si="5" ref="AI9:AI39">IF(W9&gt;=0,6.107*EXP(17.38*(C9/(239+C9))),6.107*EXP(22.44*(C9/(272.4+C9))))</f>
        <v>7.1560610769283075</v>
      </c>
      <c r="AJ9">
        <f aca="true" t="shared" si="6" ref="AJ9:AJ39">IF(C9&gt;=0,AI9-(0.000799*1000*(B9-C9)),AI9-(0.00072*1000*(B9-C9)))</f>
        <v>6.037461076928308</v>
      </c>
      <c r="AK9">
        <f>239*LN(AJ9/6.107)/(17.38-LN(AJ9/6.107))</f>
        <v>-0.15737890231247778</v>
      </c>
      <c r="AM9">
        <f>COUNTIF(V9:V39,"&lt;1")</f>
        <v>10</v>
      </c>
      <c r="AN9">
        <f>COUNTIF(E9:E39,"&lt;0")</f>
        <v>16</v>
      </c>
      <c r="AO9">
        <f>COUNTIF(I9:I39,"&lt;0")</f>
        <v>23</v>
      </c>
      <c r="AP9">
        <f>COUNTIF(Q9:Q39,"&gt;=39")</f>
        <v>3</v>
      </c>
    </row>
    <row r="10" spans="1:37" ht="12.75">
      <c r="A10" s="71">
        <v>2</v>
      </c>
      <c r="B10" s="72">
        <v>-0.8</v>
      </c>
      <c r="C10" s="73">
        <v>-1.4</v>
      </c>
      <c r="D10" s="73">
        <v>6.1</v>
      </c>
      <c r="E10" s="73">
        <v>-1.7</v>
      </c>
      <c r="F10" s="74">
        <f t="shared" si="0"/>
        <v>2.1999999999999997</v>
      </c>
      <c r="G10" s="66">
        <f aca="true" t="shared" si="7" ref="G10:G37">100*(AJ10/AH10)</f>
        <v>88.19287586818342</v>
      </c>
      <c r="H10" s="75">
        <f t="shared" si="1"/>
        <v>-2.503961212478427</v>
      </c>
      <c r="I10" s="76">
        <v>-5.3</v>
      </c>
      <c r="J10" s="74"/>
      <c r="K10" s="76">
        <v>2</v>
      </c>
      <c r="L10" s="73">
        <v>4</v>
      </c>
      <c r="M10" s="73">
        <v>3.8</v>
      </c>
      <c r="N10" s="73">
        <v>6.2</v>
      </c>
      <c r="O10" s="74">
        <v>7.9</v>
      </c>
      <c r="P10" s="77" t="s">
        <v>105</v>
      </c>
      <c r="Q10" s="78">
        <v>29</v>
      </c>
      <c r="R10" s="148">
        <v>53.7</v>
      </c>
      <c r="S10" s="75">
        <v>4.6</v>
      </c>
      <c r="T10" s="75">
        <v>0</v>
      </c>
      <c r="U10" s="75"/>
      <c r="V10" s="79">
        <v>1</v>
      </c>
      <c r="W10" s="72">
        <v>1002</v>
      </c>
      <c r="X10" s="120">
        <f t="shared" si="2"/>
        <v>1012.7296597631052</v>
      </c>
      <c r="Y10" s="126">
        <v>0</v>
      </c>
      <c r="Z10" s="133">
        <v>0</v>
      </c>
      <c r="AA10" s="126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5.760731928368864</v>
      </c>
      <c r="AI10">
        <f t="shared" si="5"/>
        <v>5.512555158685161</v>
      </c>
      <c r="AJ10">
        <f t="shared" si="6"/>
        <v>5.080555158685161</v>
      </c>
      <c r="AK10">
        <f aca="true" t="shared" si="12" ref="AK10:AK39">239*LN(AJ10/6.107)/(17.38-LN(AJ10/6.107))</f>
        <v>-2.503961212478427</v>
      </c>
    </row>
    <row r="11" spans="1:37" ht="12.75">
      <c r="A11" s="62">
        <v>3</v>
      </c>
      <c r="B11" s="63">
        <v>4.7</v>
      </c>
      <c r="C11" s="64">
        <v>3.4</v>
      </c>
      <c r="D11" s="64">
        <v>6</v>
      </c>
      <c r="E11" s="64">
        <v>-0.8</v>
      </c>
      <c r="F11" s="65">
        <f t="shared" si="0"/>
        <v>2.6</v>
      </c>
      <c r="G11" s="66">
        <f t="shared" si="7"/>
        <v>79.09976883509549</v>
      </c>
      <c r="H11" s="66">
        <f t="shared" si="1"/>
        <v>1.3932653495919332</v>
      </c>
      <c r="I11" s="67">
        <v>-0.7</v>
      </c>
      <c r="J11" s="65"/>
      <c r="K11" s="67">
        <v>3.5</v>
      </c>
      <c r="L11" s="64">
        <v>5</v>
      </c>
      <c r="M11" s="64">
        <v>4.8</v>
      </c>
      <c r="N11" s="64">
        <v>6.1</v>
      </c>
      <c r="O11" s="65">
        <v>7.8</v>
      </c>
      <c r="P11" s="68" t="s">
        <v>107</v>
      </c>
      <c r="Q11" s="69">
        <v>34</v>
      </c>
      <c r="R11" s="147">
        <v>30.2</v>
      </c>
      <c r="S11" s="66">
        <v>0.5</v>
      </c>
      <c r="T11" s="66">
        <v>5.6</v>
      </c>
      <c r="U11" s="66"/>
      <c r="V11" s="70">
        <v>7</v>
      </c>
      <c r="W11" s="63">
        <v>990.4</v>
      </c>
      <c r="X11" s="120">
        <f t="shared" si="2"/>
        <v>1000.7942260149238</v>
      </c>
      <c r="Y11" s="126">
        <v>0</v>
      </c>
      <c r="Z11" s="133">
        <v>0</v>
      </c>
      <c r="AA11" s="126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8.538851061383744</v>
      </c>
      <c r="AI11">
        <f t="shared" si="5"/>
        <v>7.792911450727639</v>
      </c>
      <c r="AJ11">
        <f t="shared" si="6"/>
        <v>6.754211450727639</v>
      </c>
      <c r="AK11">
        <f t="shared" si="12"/>
        <v>1.3932653495919332</v>
      </c>
    </row>
    <row r="12" spans="1:37" ht="12.75">
      <c r="A12" s="71">
        <v>4</v>
      </c>
      <c r="B12" s="72">
        <v>1.6</v>
      </c>
      <c r="C12" s="73">
        <v>1.4</v>
      </c>
      <c r="D12" s="73">
        <v>8.9</v>
      </c>
      <c r="E12" s="73">
        <v>1.3</v>
      </c>
      <c r="F12" s="74">
        <f t="shared" si="0"/>
        <v>5.1000000000000005</v>
      </c>
      <c r="G12" s="66">
        <f t="shared" si="7"/>
        <v>96.24289427328642</v>
      </c>
      <c r="H12" s="75">
        <f t="shared" si="1"/>
        <v>1.0674948008713694</v>
      </c>
      <c r="I12" s="76">
        <v>-2</v>
      </c>
      <c r="J12" s="74"/>
      <c r="K12" s="76">
        <v>3.1</v>
      </c>
      <c r="L12" s="73">
        <v>4.6</v>
      </c>
      <c r="M12" s="73">
        <v>5</v>
      </c>
      <c r="N12" s="73">
        <v>6.3</v>
      </c>
      <c r="O12" s="74">
        <v>7.7</v>
      </c>
      <c r="P12" s="77" t="s">
        <v>105</v>
      </c>
      <c r="Q12" s="78">
        <v>27</v>
      </c>
      <c r="R12" s="148">
        <v>45.6</v>
      </c>
      <c r="S12" s="75">
        <v>3.8</v>
      </c>
      <c r="T12" s="75">
        <v>7.3</v>
      </c>
      <c r="U12" s="75"/>
      <c r="V12" s="79">
        <v>1</v>
      </c>
      <c r="W12" s="72">
        <v>983.2</v>
      </c>
      <c r="X12" s="120">
        <f t="shared" si="2"/>
        <v>993.6358081713746</v>
      </c>
      <c r="Y12" s="126">
        <v>0</v>
      </c>
      <c r="Z12" s="133">
        <v>0</v>
      </c>
      <c r="AA12" s="126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4</v>
      </c>
      <c r="AF12">
        <f t="shared" si="4"/>
        <v>0</v>
      </c>
      <c r="AH12">
        <f t="shared" si="11"/>
        <v>6.855240365106215</v>
      </c>
      <c r="AI12">
        <f t="shared" si="5"/>
        <v>6.757481736768829</v>
      </c>
      <c r="AJ12">
        <f t="shared" si="6"/>
        <v>6.597681736768829</v>
      </c>
      <c r="AK12">
        <f t="shared" si="12"/>
        <v>1.0674948008713694</v>
      </c>
    </row>
    <row r="13" spans="1:37" ht="12.75">
      <c r="A13" s="62">
        <v>5</v>
      </c>
      <c r="B13" s="63">
        <v>8.5</v>
      </c>
      <c r="C13" s="64">
        <v>7.7</v>
      </c>
      <c r="D13" s="64">
        <v>11.9</v>
      </c>
      <c r="E13" s="64">
        <v>1.6</v>
      </c>
      <c r="F13" s="65">
        <f t="shared" si="0"/>
        <v>6.75</v>
      </c>
      <c r="G13" s="66">
        <f t="shared" si="7"/>
        <v>88.94088099985602</v>
      </c>
      <c r="H13" s="66">
        <f t="shared" si="1"/>
        <v>6.783665854023063</v>
      </c>
      <c r="I13" s="67">
        <v>1.3</v>
      </c>
      <c r="J13" s="65"/>
      <c r="K13" s="67">
        <v>5.9</v>
      </c>
      <c r="L13" s="64">
        <v>6.1</v>
      </c>
      <c r="M13" s="64">
        <v>5.7</v>
      </c>
      <c r="N13" s="64">
        <v>6.3</v>
      </c>
      <c r="O13" s="65">
        <v>7.6</v>
      </c>
      <c r="P13" s="68" t="s">
        <v>111</v>
      </c>
      <c r="Q13" s="69">
        <v>38</v>
      </c>
      <c r="R13" s="147">
        <v>58.4</v>
      </c>
      <c r="S13" s="66">
        <v>2.9</v>
      </c>
      <c r="T13" s="66">
        <v>1.9</v>
      </c>
      <c r="U13" s="66"/>
      <c r="V13" s="70">
        <v>4</v>
      </c>
      <c r="W13" s="63">
        <v>982.3</v>
      </c>
      <c r="X13" s="120">
        <f t="shared" si="2"/>
        <v>992.4692857343148</v>
      </c>
      <c r="Y13" s="126">
        <v>0</v>
      </c>
      <c r="Z13" s="133">
        <v>0</v>
      </c>
      <c r="AA13" s="126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11.093113863278093</v>
      </c>
      <c r="AI13">
        <f t="shared" si="5"/>
        <v>10.5055132003167</v>
      </c>
      <c r="AJ13">
        <f t="shared" si="6"/>
        <v>9.8663132003167</v>
      </c>
      <c r="AK13">
        <f t="shared" si="12"/>
        <v>6.783665854023063</v>
      </c>
    </row>
    <row r="14" spans="1:37" ht="12.75">
      <c r="A14" s="71">
        <v>6</v>
      </c>
      <c r="B14" s="72">
        <v>5.8</v>
      </c>
      <c r="C14" s="73">
        <v>4.7</v>
      </c>
      <c r="D14" s="73">
        <v>9.1</v>
      </c>
      <c r="E14" s="73">
        <v>5.7</v>
      </c>
      <c r="F14" s="74">
        <f t="shared" si="0"/>
        <v>7.4</v>
      </c>
      <c r="G14" s="66">
        <f t="shared" si="7"/>
        <v>83.09288520056035</v>
      </c>
      <c r="H14" s="75">
        <f t="shared" si="1"/>
        <v>3.1568156120984416</v>
      </c>
      <c r="I14" s="76">
        <v>2.1</v>
      </c>
      <c r="J14" s="74"/>
      <c r="K14" s="76">
        <v>5.5</v>
      </c>
      <c r="L14" s="73">
        <v>6.2</v>
      </c>
      <c r="M14" s="73">
        <v>6.2</v>
      </c>
      <c r="N14" s="73">
        <v>6.8</v>
      </c>
      <c r="O14" s="74">
        <v>7.7</v>
      </c>
      <c r="P14" s="77" t="s">
        <v>104</v>
      </c>
      <c r="Q14" s="78">
        <v>25</v>
      </c>
      <c r="R14" s="148">
        <v>49.1</v>
      </c>
      <c r="S14" s="75">
        <v>5.3</v>
      </c>
      <c r="T14" s="75">
        <v>0</v>
      </c>
      <c r="U14" s="75"/>
      <c r="V14" s="79">
        <v>4</v>
      </c>
      <c r="W14" s="72">
        <v>1007.4</v>
      </c>
      <c r="X14" s="120">
        <f t="shared" si="2"/>
        <v>1017.9306947450511</v>
      </c>
      <c r="Y14" s="126">
        <v>0</v>
      </c>
      <c r="Z14" s="133">
        <v>0</v>
      </c>
      <c r="AA14" s="126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9.218540243120705</v>
      </c>
      <c r="AI14">
        <f t="shared" si="5"/>
        <v>8.538851061383744</v>
      </c>
      <c r="AJ14">
        <f t="shared" si="6"/>
        <v>7.659951061383744</v>
      </c>
      <c r="AK14">
        <f t="shared" si="12"/>
        <v>3.1568156120984416</v>
      </c>
    </row>
    <row r="15" spans="1:37" ht="12.75">
      <c r="A15" s="62">
        <v>7</v>
      </c>
      <c r="B15" s="63">
        <v>7.2</v>
      </c>
      <c r="C15" s="64">
        <v>6.2</v>
      </c>
      <c r="D15" s="64">
        <v>11.7</v>
      </c>
      <c r="E15" s="64">
        <v>2.2</v>
      </c>
      <c r="F15" s="65">
        <f t="shared" si="0"/>
        <v>6.949999999999999</v>
      </c>
      <c r="G15" s="66">
        <f t="shared" si="7"/>
        <v>85.48048841087851</v>
      </c>
      <c r="H15" s="66">
        <f t="shared" si="1"/>
        <v>4.9317964660425835</v>
      </c>
      <c r="I15" s="67">
        <v>-2.7</v>
      </c>
      <c r="J15" s="65"/>
      <c r="K15" s="67">
        <v>4.8</v>
      </c>
      <c r="L15" s="64">
        <v>5.4</v>
      </c>
      <c r="M15" s="64">
        <v>5.4</v>
      </c>
      <c r="N15" s="64">
        <v>6.7</v>
      </c>
      <c r="O15" s="65">
        <v>7.7</v>
      </c>
      <c r="P15" s="68" t="s">
        <v>105</v>
      </c>
      <c r="Q15" s="69">
        <v>26</v>
      </c>
      <c r="R15" s="147">
        <v>56.9</v>
      </c>
      <c r="S15" s="66">
        <v>1.3</v>
      </c>
      <c r="T15" s="66">
        <v>0</v>
      </c>
      <c r="U15" s="66"/>
      <c r="V15" s="70">
        <v>6</v>
      </c>
      <c r="W15" s="63">
        <v>1019.4</v>
      </c>
      <c r="X15" s="120">
        <f t="shared" si="2"/>
        <v>1030.0025978731032</v>
      </c>
      <c r="Y15" s="126">
        <v>0</v>
      </c>
      <c r="Z15" s="133">
        <v>0</v>
      </c>
      <c r="AA15" s="126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10.152351501423265</v>
      </c>
      <c r="AI15">
        <f t="shared" si="5"/>
        <v>9.477279648605764</v>
      </c>
      <c r="AJ15">
        <f t="shared" si="6"/>
        <v>8.678279648605765</v>
      </c>
      <c r="AK15">
        <f t="shared" si="12"/>
        <v>4.9317964660425835</v>
      </c>
    </row>
    <row r="16" spans="1:37" ht="12.75">
      <c r="A16" s="71">
        <v>8</v>
      </c>
      <c r="B16" s="72">
        <v>7.4</v>
      </c>
      <c r="C16" s="73">
        <v>7</v>
      </c>
      <c r="D16" s="73">
        <v>11.9</v>
      </c>
      <c r="E16" s="73">
        <v>6.7</v>
      </c>
      <c r="F16" s="74">
        <f t="shared" si="0"/>
        <v>9.3</v>
      </c>
      <c r="G16" s="66">
        <f t="shared" si="7"/>
        <v>94.19086248848654</v>
      </c>
      <c r="H16" s="75">
        <f t="shared" si="1"/>
        <v>6.528359997723786</v>
      </c>
      <c r="I16" s="76">
        <v>3.6</v>
      </c>
      <c r="J16" s="74"/>
      <c r="K16" s="76">
        <v>6.8</v>
      </c>
      <c r="L16" s="73">
        <v>7.3</v>
      </c>
      <c r="M16" s="73">
        <v>7.1</v>
      </c>
      <c r="N16" s="73">
        <v>7.2</v>
      </c>
      <c r="O16" s="74">
        <v>7.7</v>
      </c>
      <c r="P16" s="77" t="s">
        <v>115</v>
      </c>
      <c r="Q16" s="78">
        <v>18</v>
      </c>
      <c r="R16" s="148">
        <v>50</v>
      </c>
      <c r="S16" s="75">
        <v>4.3</v>
      </c>
      <c r="T16" s="75">
        <v>0</v>
      </c>
      <c r="U16" s="75"/>
      <c r="V16" s="79">
        <v>7</v>
      </c>
      <c r="W16" s="72">
        <v>1019.5</v>
      </c>
      <c r="X16" s="120">
        <f t="shared" si="2"/>
        <v>1030.0960329552634</v>
      </c>
      <c r="Y16" s="126">
        <v>0</v>
      </c>
      <c r="Z16" s="133">
        <v>0</v>
      </c>
      <c r="AA16" s="126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10.29234011027384</v>
      </c>
      <c r="AI16">
        <f t="shared" si="5"/>
        <v>10.014043920115377</v>
      </c>
      <c r="AJ16">
        <f t="shared" si="6"/>
        <v>9.694443920115376</v>
      </c>
      <c r="AK16">
        <f t="shared" si="12"/>
        <v>6.528359997723786</v>
      </c>
    </row>
    <row r="17" spans="1:47" ht="12.75">
      <c r="A17" s="62">
        <v>9</v>
      </c>
      <c r="B17" s="63">
        <v>2.8</v>
      </c>
      <c r="C17" s="64">
        <v>2.5</v>
      </c>
      <c r="D17" s="64">
        <v>12</v>
      </c>
      <c r="E17" s="64">
        <v>0.1</v>
      </c>
      <c r="F17" s="65">
        <f t="shared" si="0"/>
        <v>6.05</v>
      </c>
      <c r="G17" s="66">
        <f t="shared" si="7"/>
        <v>94.67911953477775</v>
      </c>
      <c r="H17" s="66">
        <f t="shared" si="1"/>
        <v>2.0328379012064572</v>
      </c>
      <c r="I17" s="67">
        <v>-4.5</v>
      </c>
      <c r="J17" s="65"/>
      <c r="K17" s="67">
        <v>3.4</v>
      </c>
      <c r="L17" s="64">
        <v>4.8</v>
      </c>
      <c r="M17" s="64">
        <v>5.3</v>
      </c>
      <c r="N17" s="64">
        <v>7.2</v>
      </c>
      <c r="O17" s="65">
        <v>7.3</v>
      </c>
      <c r="P17" s="68" t="s">
        <v>117</v>
      </c>
      <c r="Q17" s="69">
        <v>15</v>
      </c>
      <c r="R17" s="147">
        <v>53.7</v>
      </c>
      <c r="S17" s="66">
        <v>6.5</v>
      </c>
      <c r="T17" s="66">
        <v>0</v>
      </c>
      <c r="U17" s="66"/>
      <c r="V17" s="70">
        <v>1</v>
      </c>
      <c r="W17" s="63">
        <v>1019.3</v>
      </c>
      <c r="X17" s="120">
        <f t="shared" si="2"/>
        <v>1030.0716405883215</v>
      </c>
      <c r="Y17" s="126">
        <v>0</v>
      </c>
      <c r="Z17" s="133">
        <v>0</v>
      </c>
      <c r="AA17" s="126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7.468490409399528</v>
      </c>
      <c r="AI17">
        <f t="shared" si="5"/>
        <v>7.310800962158791</v>
      </c>
      <c r="AJ17">
        <f t="shared" si="6"/>
        <v>7.071100962158791</v>
      </c>
      <c r="AK17">
        <f t="shared" si="12"/>
        <v>2.0328379012064572</v>
      </c>
      <c r="AU17">
        <f aca="true" t="shared" si="13" ref="AU17:AU47">W9*(10^(85/(18429.1+(67.53*B9)+(0.003*31)))-1)</f>
        <v>10.377840677797012</v>
      </c>
    </row>
    <row r="18" spans="1:47" ht="12.75">
      <c r="A18" s="71">
        <v>10</v>
      </c>
      <c r="B18" s="72">
        <v>0.1</v>
      </c>
      <c r="C18" s="73">
        <v>-0.3</v>
      </c>
      <c r="D18" s="73">
        <v>12.8</v>
      </c>
      <c r="E18" s="73">
        <v>-2.9</v>
      </c>
      <c r="F18" s="74">
        <f t="shared" si="0"/>
        <v>4.95</v>
      </c>
      <c r="G18" s="66">
        <f t="shared" si="7"/>
        <v>92.44899902727279</v>
      </c>
      <c r="H18" s="75">
        <f t="shared" si="1"/>
        <v>-0.9757096402021171</v>
      </c>
      <c r="I18" s="76">
        <v>-6.2</v>
      </c>
      <c r="J18" s="74"/>
      <c r="K18" s="76">
        <v>2.8</v>
      </c>
      <c r="L18" s="73">
        <v>3.4</v>
      </c>
      <c r="M18" s="73">
        <v>4.2</v>
      </c>
      <c r="N18" s="73">
        <v>6.8</v>
      </c>
      <c r="O18" s="74">
        <v>7.7</v>
      </c>
      <c r="P18" s="77" t="s">
        <v>118</v>
      </c>
      <c r="Q18" s="78">
        <v>9</v>
      </c>
      <c r="R18" s="148">
        <v>49.9</v>
      </c>
      <c r="S18" s="75">
        <v>6.8</v>
      </c>
      <c r="T18" s="75">
        <v>0</v>
      </c>
      <c r="U18" s="75"/>
      <c r="V18" s="79">
        <v>0</v>
      </c>
      <c r="W18" s="72">
        <v>1024</v>
      </c>
      <c r="X18" s="120">
        <f t="shared" si="2"/>
        <v>1034.9289002515795</v>
      </c>
      <c r="Y18" s="126">
        <v>0</v>
      </c>
      <c r="Z18" s="133">
        <v>0</v>
      </c>
      <c r="AA18" s="126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6.1515530560479394</v>
      </c>
      <c r="AI18">
        <f t="shared" si="5"/>
        <v>5.97504922494793</v>
      </c>
      <c r="AJ18">
        <f t="shared" si="6"/>
        <v>5.68704922494793</v>
      </c>
      <c r="AK18">
        <f t="shared" si="12"/>
        <v>-0.9757096402021171</v>
      </c>
      <c r="AU18">
        <f t="shared" si="13"/>
        <v>10.72965976310528</v>
      </c>
    </row>
    <row r="19" spans="1:47" ht="12.75">
      <c r="A19" s="62">
        <v>11</v>
      </c>
      <c r="B19" s="63">
        <v>-2</v>
      </c>
      <c r="C19" s="64">
        <v>-2.4</v>
      </c>
      <c r="D19" s="64">
        <v>12.4</v>
      </c>
      <c r="E19" s="64">
        <v>-3.4</v>
      </c>
      <c r="F19" s="65">
        <f t="shared" si="0"/>
        <v>4.5</v>
      </c>
      <c r="G19" s="66">
        <f t="shared" si="7"/>
        <v>91.61952024675486</v>
      </c>
      <c r="H19" s="66">
        <f t="shared" si="1"/>
        <v>-3.1776652622077997</v>
      </c>
      <c r="I19" s="67">
        <v>-7.1</v>
      </c>
      <c r="J19" s="65"/>
      <c r="K19" s="67">
        <v>1.3</v>
      </c>
      <c r="L19" s="64">
        <v>2.9</v>
      </c>
      <c r="M19" s="64">
        <v>3.7</v>
      </c>
      <c r="N19" s="64">
        <v>6.2</v>
      </c>
      <c r="O19" s="65">
        <v>7.8</v>
      </c>
      <c r="P19" s="68" t="s">
        <v>118</v>
      </c>
      <c r="Q19" s="69">
        <v>8</v>
      </c>
      <c r="R19" s="147">
        <v>48.6</v>
      </c>
      <c r="S19" s="66">
        <v>7.2</v>
      </c>
      <c r="T19" s="66">
        <v>0</v>
      </c>
      <c r="U19" s="66"/>
      <c r="V19" s="70">
        <v>0</v>
      </c>
      <c r="W19" s="63">
        <v>1023.7</v>
      </c>
      <c r="X19" s="120">
        <f t="shared" si="2"/>
        <v>1034.7108464409232</v>
      </c>
      <c r="Y19" s="126">
        <v>0</v>
      </c>
      <c r="Z19" s="133">
        <v>0</v>
      </c>
      <c r="AA19" s="126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5.273893991783833</v>
      </c>
      <c r="AI19">
        <f t="shared" si="5"/>
        <v>5.119916373594777</v>
      </c>
      <c r="AJ19">
        <f t="shared" si="6"/>
        <v>4.831916373594777</v>
      </c>
      <c r="AK19">
        <f t="shared" si="12"/>
        <v>-3.1776652622077997</v>
      </c>
      <c r="AU19">
        <f t="shared" si="13"/>
        <v>10.394226014923808</v>
      </c>
    </row>
    <row r="20" spans="1:47" ht="12.75">
      <c r="A20" s="71">
        <v>12</v>
      </c>
      <c r="B20" s="72">
        <v>-1.7</v>
      </c>
      <c r="C20" s="73">
        <v>-2</v>
      </c>
      <c r="D20" s="73">
        <v>13.2</v>
      </c>
      <c r="E20" s="73">
        <v>-3.4</v>
      </c>
      <c r="F20" s="74">
        <f t="shared" si="0"/>
        <v>4.8999999999999995</v>
      </c>
      <c r="G20" s="66">
        <f t="shared" si="7"/>
        <v>93.8027132511387</v>
      </c>
      <c r="H20" s="75">
        <f t="shared" si="1"/>
        <v>-2.5641382783172433</v>
      </c>
      <c r="I20" s="76">
        <v>-6.3</v>
      </c>
      <c r="J20" s="74"/>
      <c r="K20" s="76">
        <v>1.2</v>
      </c>
      <c r="L20" s="73">
        <v>2.7</v>
      </c>
      <c r="M20" s="73">
        <v>3.4</v>
      </c>
      <c r="N20" s="73">
        <v>5.9</v>
      </c>
      <c r="O20" s="74">
        <v>7.6</v>
      </c>
      <c r="P20" s="77" t="s">
        <v>118</v>
      </c>
      <c r="Q20" s="78">
        <v>5</v>
      </c>
      <c r="R20" s="148">
        <v>46.7</v>
      </c>
      <c r="S20" s="75">
        <v>6.9</v>
      </c>
      <c r="T20" s="75">
        <v>0</v>
      </c>
      <c r="U20" s="75"/>
      <c r="V20" s="79">
        <v>0</v>
      </c>
      <c r="W20" s="72">
        <v>1025.6</v>
      </c>
      <c r="X20" s="120">
        <f t="shared" si="2"/>
        <v>1036.6190148153942</v>
      </c>
      <c r="Y20" s="126">
        <v>0</v>
      </c>
      <c r="Z20" s="133">
        <v>0</v>
      </c>
      <c r="AA20" s="126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5.39205510851514</v>
      </c>
      <c r="AI20">
        <f t="shared" si="5"/>
        <v>5.273893991783833</v>
      </c>
      <c r="AJ20">
        <f t="shared" si="6"/>
        <v>5.057893991783833</v>
      </c>
      <c r="AK20">
        <f t="shared" si="12"/>
        <v>-2.5641382783172433</v>
      </c>
      <c r="AU20">
        <f t="shared" si="13"/>
        <v>10.435808171374564</v>
      </c>
    </row>
    <row r="21" spans="1:47" ht="12.75">
      <c r="A21" s="62">
        <v>13</v>
      </c>
      <c r="B21" s="63">
        <v>-2</v>
      </c>
      <c r="C21" s="64">
        <v>-2.3</v>
      </c>
      <c r="D21" s="64">
        <v>11.8</v>
      </c>
      <c r="E21" s="64">
        <v>-3.5</v>
      </c>
      <c r="F21" s="65">
        <f t="shared" si="0"/>
        <v>4.15</v>
      </c>
      <c r="G21" s="66">
        <f t="shared" si="7"/>
        <v>93.70746817072224</v>
      </c>
      <c r="H21" s="66">
        <f t="shared" si="1"/>
        <v>-2.8755953263325034</v>
      </c>
      <c r="I21" s="67">
        <v>-7.1</v>
      </c>
      <c r="J21" s="65"/>
      <c r="K21" s="67">
        <v>1.1</v>
      </c>
      <c r="L21" s="64">
        <v>2.5</v>
      </c>
      <c r="M21" s="64">
        <v>3.2</v>
      </c>
      <c r="N21" s="64">
        <v>5.7</v>
      </c>
      <c r="O21" s="65">
        <v>7.4</v>
      </c>
      <c r="P21" s="68" t="s">
        <v>118</v>
      </c>
      <c r="Q21" s="69">
        <v>16</v>
      </c>
      <c r="R21" s="147">
        <v>48.6</v>
      </c>
      <c r="S21" s="66">
        <v>6.8</v>
      </c>
      <c r="T21" s="66">
        <v>0</v>
      </c>
      <c r="U21" s="66"/>
      <c r="V21" s="70">
        <v>0</v>
      </c>
      <c r="W21" s="63">
        <v>1027.4</v>
      </c>
      <c r="X21" s="120">
        <f t="shared" si="2"/>
        <v>1038.450643385176</v>
      </c>
      <c r="Y21" s="126">
        <v>0</v>
      </c>
      <c r="Z21" s="133">
        <v>0</v>
      </c>
      <c r="AA21" s="126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5.273893991783833</v>
      </c>
      <c r="AI21">
        <f t="shared" si="5"/>
        <v>5.158032533708468</v>
      </c>
      <c r="AJ21">
        <f t="shared" si="6"/>
        <v>4.942032533708468</v>
      </c>
      <c r="AK21">
        <f t="shared" si="12"/>
        <v>-2.8755953263325034</v>
      </c>
      <c r="AU21">
        <f t="shared" si="13"/>
        <v>10.16928573431485</v>
      </c>
    </row>
    <row r="22" spans="1:47" ht="12.75">
      <c r="A22" s="71">
        <v>14</v>
      </c>
      <c r="B22" s="72">
        <v>3.2</v>
      </c>
      <c r="C22" s="73">
        <v>2.7</v>
      </c>
      <c r="D22" s="73">
        <v>4.7</v>
      </c>
      <c r="E22" s="73">
        <v>-2</v>
      </c>
      <c r="F22" s="74">
        <f t="shared" si="0"/>
        <v>1.35</v>
      </c>
      <c r="G22" s="66">
        <f t="shared" si="7"/>
        <v>91.3148243918687</v>
      </c>
      <c r="H22" s="75">
        <f t="shared" si="1"/>
        <v>1.9236654704532488</v>
      </c>
      <c r="I22" s="76">
        <v>-4.3</v>
      </c>
      <c r="J22" s="74"/>
      <c r="K22" s="76">
        <v>3.5</v>
      </c>
      <c r="L22" s="73">
        <v>4.1</v>
      </c>
      <c r="M22" s="73">
        <v>4.2</v>
      </c>
      <c r="N22" s="73">
        <v>5.6</v>
      </c>
      <c r="O22" s="74">
        <v>7.2</v>
      </c>
      <c r="P22" s="77" t="s">
        <v>123</v>
      </c>
      <c r="Q22" s="78">
        <v>18</v>
      </c>
      <c r="R22" s="148">
        <v>8</v>
      </c>
      <c r="S22" s="75">
        <v>0</v>
      </c>
      <c r="T22" s="75" t="s">
        <v>126</v>
      </c>
      <c r="U22" s="75"/>
      <c r="V22" s="79">
        <v>8</v>
      </c>
      <c r="W22" s="72">
        <v>1029.8</v>
      </c>
      <c r="X22" s="120">
        <f t="shared" si="2"/>
        <v>1040.6667524239892</v>
      </c>
      <c r="Y22" s="126">
        <v>0</v>
      </c>
      <c r="Z22" s="133">
        <v>0</v>
      </c>
      <c r="AA22" s="126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7.683414621449662</v>
      </c>
      <c r="AI22">
        <f t="shared" si="5"/>
        <v>7.415596568875922</v>
      </c>
      <c r="AJ22">
        <f t="shared" si="6"/>
        <v>7.0160965688759225</v>
      </c>
      <c r="AK22">
        <f t="shared" si="12"/>
        <v>1.9236654704532488</v>
      </c>
      <c r="AU22">
        <f t="shared" si="13"/>
        <v>10.530694745051198</v>
      </c>
    </row>
    <row r="23" spans="1:47" ht="12.75">
      <c r="A23" s="62">
        <v>15</v>
      </c>
      <c r="B23" s="63">
        <v>4.1</v>
      </c>
      <c r="C23" s="64">
        <v>3</v>
      </c>
      <c r="D23" s="64">
        <v>5.7</v>
      </c>
      <c r="E23" s="64">
        <v>3.2</v>
      </c>
      <c r="F23" s="65">
        <f t="shared" si="0"/>
        <v>4.45</v>
      </c>
      <c r="G23" s="66">
        <f t="shared" si="7"/>
        <v>81.79198957910944</v>
      </c>
      <c r="H23" s="66">
        <f t="shared" si="1"/>
        <v>1.2736896935776292</v>
      </c>
      <c r="I23" s="67">
        <v>2.4</v>
      </c>
      <c r="J23" s="65"/>
      <c r="K23" s="67">
        <v>4.1</v>
      </c>
      <c r="L23" s="64">
        <v>4.6</v>
      </c>
      <c r="M23" s="64">
        <v>4.7</v>
      </c>
      <c r="N23" s="64">
        <v>5.8</v>
      </c>
      <c r="O23" s="65">
        <v>7.1</v>
      </c>
      <c r="P23" s="68" t="s">
        <v>127</v>
      </c>
      <c r="Q23" s="69">
        <v>20</v>
      </c>
      <c r="R23" s="147">
        <v>20.3</v>
      </c>
      <c r="S23" s="66">
        <v>0</v>
      </c>
      <c r="T23" s="66">
        <v>0</v>
      </c>
      <c r="U23" s="66"/>
      <c r="V23" s="70">
        <v>8</v>
      </c>
      <c r="W23" s="63">
        <v>1029.6</v>
      </c>
      <c r="X23" s="120">
        <f t="shared" si="2"/>
        <v>1040.4291571773895</v>
      </c>
      <c r="Y23" s="126">
        <v>0</v>
      </c>
      <c r="Z23" s="133">
        <v>0</v>
      </c>
      <c r="AA23" s="126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8.187084292086206</v>
      </c>
      <c r="AI23">
        <f t="shared" si="5"/>
        <v>7.575279131016056</v>
      </c>
      <c r="AJ23">
        <f t="shared" si="6"/>
        <v>6.696379131016056</v>
      </c>
      <c r="AK23">
        <f t="shared" si="12"/>
        <v>1.2736896935776292</v>
      </c>
      <c r="AU23">
        <f t="shared" si="13"/>
        <v>10.602597873103354</v>
      </c>
    </row>
    <row r="24" spans="1:47" ht="12.75">
      <c r="A24" s="71">
        <v>16</v>
      </c>
      <c r="B24" s="72">
        <v>-2.8</v>
      </c>
      <c r="C24" s="73">
        <v>-3.1</v>
      </c>
      <c r="D24" s="73">
        <v>5.9</v>
      </c>
      <c r="E24" s="73">
        <v>-5</v>
      </c>
      <c r="F24" s="74">
        <f t="shared" si="0"/>
        <v>0.4500000000000002</v>
      </c>
      <c r="G24" s="66">
        <f t="shared" si="7"/>
        <v>93.44223072641599</v>
      </c>
      <c r="H24" s="75">
        <f t="shared" si="1"/>
        <v>-3.707489507259905</v>
      </c>
      <c r="I24" s="76">
        <v>-8.8</v>
      </c>
      <c r="J24" s="74"/>
      <c r="K24" s="76">
        <v>0.9</v>
      </c>
      <c r="L24" s="73">
        <v>2.6</v>
      </c>
      <c r="M24" s="73">
        <v>3.4</v>
      </c>
      <c r="N24" s="73">
        <v>5.8</v>
      </c>
      <c r="O24" s="74">
        <v>7.1</v>
      </c>
      <c r="P24" s="77" t="s">
        <v>123</v>
      </c>
      <c r="Q24" s="78">
        <v>14</v>
      </c>
      <c r="R24" s="148">
        <v>53.1</v>
      </c>
      <c r="S24" s="75">
        <v>7.1</v>
      </c>
      <c r="T24" s="75">
        <v>0</v>
      </c>
      <c r="U24" s="75"/>
      <c r="V24" s="79">
        <v>0</v>
      </c>
      <c r="W24" s="72">
        <v>1034.1</v>
      </c>
      <c r="X24" s="120">
        <f t="shared" si="2"/>
        <v>1045.2558286924218</v>
      </c>
      <c r="Y24" s="126">
        <v>0</v>
      </c>
      <c r="Z24" s="133">
        <v>0</v>
      </c>
      <c r="AA24" s="126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4.969935514522895</v>
      </c>
      <c r="AI24">
        <f t="shared" si="5"/>
        <v>4.860018610434573</v>
      </c>
      <c r="AJ24">
        <f t="shared" si="6"/>
        <v>4.644018610434573</v>
      </c>
      <c r="AK24">
        <f t="shared" si="12"/>
        <v>-3.707489507259905</v>
      </c>
      <c r="AU24">
        <f t="shared" si="13"/>
        <v>10.596032955263386</v>
      </c>
    </row>
    <row r="25" spans="1:47" ht="12.75">
      <c r="A25" s="62">
        <v>17</v>
      </c>
      <c r="B25" s="63">
        <v>-5.6</v>
      </c>
      <c r="C25" s="64">
        <v>-5.9</v>
      </c>
      <c r="D25" s="64">
        <v>6.4</v>
      </c>
      <c r="E25" s="64">
        <v>-8.2</v>
      </c>
      <c r="F25" s="65">
        <f t="shared" si="0"/>
        <v>-0.8999999999999995</v>
      </c>
      <c r="G25" s="66">
        <f t="shared" si="7"/>
        <v>92.36861273478294</v>
      </c>
      <c r="H25" s="66">
        <f t="shared" si="1"/>
        <v>-6.6364501945570575</v>
      </c>
      <c r="I25" s="67">
        <v>-11</v>
      </c>
      <c r="J25" s="65"/>
      <c r="K25" s="67">
        <v>-0.4</v>
      </c>
      <c r="L25" s="64">
        <v>1.6</v>
      </c>
      <c r="M25" s="64">
        <v>2.5</v>
      </c>
      <c r="N25" s="64">
        <v>5.2</v>
      </c>
      <c r="O25" s="65">
        <v>7</v>
      </c>
      <c r="P25" s="68" t="s">
        <v>118</v>
      </c>
      <c r="Q25" s="69">
        <v>6</v>
      </c>
      <c r="R25" s="147">
        <v>52.2</v>
      </c>
      <c r="S25" s="66">
        <v>7.5</v>
      </c>
      <c r="T25" s="66">
        <v>0</v>
      </c>
      <c r="U25" s="66"/>
      <c r="V25" s="70">
        <v>0</v>
      </c>
      <c r="W25" s="63">
        <v>1030.5</v>
      </c>
      <c r="X25" s="120">
        <f t="shared" si="2"/>
        <v>1041.7340746939196</v>
      </c>
      <c r="Y25" s="126">
        <v>0</v>
      </c>
      <c r="Z25" s="133">
        <v>0</v>
      </c>
      <c r="AA25" s="126">
        <v>0</v>
      </c>
      <c r="AB25">
        <f t="shared" si="8"/>
        <v>0</v>
      </c>
      <c r="AC25">
        <f t="shared" si="9"/>
        <v>17</v>
      </c>
      <c r="AD25">
        <f t="shared" si="10"/>
        <v>17</v>
      </c>
      <c r="AE25">
        <f t="shared" si="3"/>
        <v>0</v>
      </c>
      <c r="AF25">
        <f t="shared" si="4"/>
        <v>17</v>
      </c>
      <c r="AH25">
        <f t="shared" si="11"/>
        <v>4.024637309393489</v>
      </c>
      <c r="AI25">
        <f t="shared" si="5"/>
        <v>3.9335016502932603</v>
      </c>
      <c r="AJ25">
        <f t="shared" si="6"/>
        <v>3.7175016502932596</v>
      </c>
      <c r="AK25">
        <f t="shared" si="12"/>
        <v>-6.6364501945570575</v>
      </c>
      <c r="AU25">
        <f t="shared" si="13"/>
        <v>10.771640588321608</v>
      </c>
    </row>
    <row r="26" spans="1:47" ht="12.75">
      <c r="A26" s="71">
        <v>18</v>
      </c>
      <c r="B26" s="72">
        <v>-5.7</v>
      </c>
      <c r="C26" s="73">
        <v>-5.9</v>
      </c>
      <c r="D26" s="73">
        <v>8.2</v>
      </c>
      <c r="E26" s="73">
        <v>-7.9</v>
      </c>
      <c r="F26" s="74">
        <f t="shared" si="0"/>
        <v>0.14999999999999947</v>
      </c>
      <c r="G26" s="66">
        <f t="shared" si="7"/>
        <v>94.87860992388141</v>
      </c>
      <c r="H26" s="75">
        <f t="shared" si="1"/>
        <v>-6.386839140235062</v>
      </c>
      <c r="I26" s="76">
        <v>-11</v>
      </c>
      <c r="J26" s="74"/>
      <c r="K26" s="76">
        <v>-0.6</v>
      </c>
      <c r="L26" s="73">
        <v>1.1</v>
      </c>
      <c r="M26" s="73">
        <v>2</v>
      </c>
      <c r="N26" s="73">
        <v>4.7</v>
      </c>
      <c r="O26" s="74">
        <v>6.8</v>
      </c>
      <c r="P26" s="77" t="s">
        <v>130</v>
      </c>
      <c r="Q26" s="78">
        <v>7</v>
      </c>
      <c r="R26" s="148">
        <v>49.3</v>
      </c>
      <c r="S26" s="75">
        <v>7.1</v>
      </c>
      <c r="T26" s="75">
        <v>0</v>
      </c>
      <c r="U26" s="75"/>
      <c r="V26" s="79">
        <v>0</v>
      </c>
      <c r="W26" s="72">
        <v>1024.8</v>
      </c>
      <c r="X26" s="120">
        <f t="shared" si="2"/>
        <v>1035.9761394778052</v>
      </c>
      <c r="Y26" s="126">
        <v>0</v>
      </c>
      <c r="Z26" s="133">
        <v>0</v>
      </c>
      <c r="AA26" s="126">
        <v>0</v>
      </c>
      <c r="AB26">
        <f t="shared" si="8"/>
        <v>0</v>
      </c>
      <c r="AC26">
        <f t="shared" si="9"/>
        <v>0</v>
      </c>
      <c r="AD26">
        <f t="shared" si="10"/>
        <v>18</v>
      </c>
      <c r="AE26">
        <f t="shared" si="3"/>
        <v>0</v>
      </c>
      <c r="AF26">
        <f t="shared" si="4"/>
        <v>0</v>
      </c>
      <c r="AH26">
        <f t="shared" si="11"/>
        <v>3.994052667227604</v>
      </c>
      <c r="AI26">
        <f t="shared" si="5"/>
        <v>3.9335016502932603</v>
      </c>
      <c r="AJ26">
        <f t="shared" si="6"/>
        <v>3.78950165029326</v>
      </c>
      <c r="AK26">
        <f t="shared" si="12"/>
        <v>-6.386839140235062</v>
      </c>
      <c r="AU26">
        <f t="shared" si="13"/>
        <v>10.928900251579535</v>
      </c>
    </row>
    <row r="27" spans="1:47" ht="12.75">
      <c r="A27" s="62">
        <v>19</v>
      </c>
      <c r="B27" s="63">
        <v>-3.3</v>
      </c>
      <c r="C27" s="64">
        <v>-3.4</v>
      </c>
      <c r="D27" s="64">
        <v>1</v>
      </c>
      <c r="E27" s="64">
        <v>-5.9</v>
      </c>
      <c r="F27" s="65">
        <f t="shared" si="0"/>
        <v>-2.45</v>
      </c>
      <c r="G27" s="66">
        <f t="shared" si="7"/>
        <v>97.75099413524417</v>
      </c>
      <c r="H27" s="66">
        <f t="shared" si="1"/>
        <v>-3.60383089557821</v>
      </c>
      <c r="I27" s="67">
        <v>-10</v>
      </c>
      <c r="J27" s="65"/>
      <c r="K27" s="67">
        <v>-0.2</v>
      </c>
      <c r="L27" s="64">
        <v>1.1</v>
      </c>
      <c r="M27" s="64">
        <v>1.9</v>
      </c>
      <c r="N27" s="64">
        <v>4.3</v>
      </c>
      <c r="O27" s="65">
        <v>6.5</v>
      </c>
      <c r="P27" s="68" t="s">
        <v>127</v>
      </c>
      <c r="Q27" s="69">
        <v>9</v>
      </c>
      <c r="R27" s="147">
        <v>50.5</v>
      </c>
      <c r="S27" s="66">
        <v>2.4</v>
      </c>
      <c r="T27" s="66">
        <v>0</v>
      </c>
      <c r="U27" s="66"/>
      <c r="V27" s="70">
        <v>8</v>
      </c>
      <c r="W27" s="63">
        <v>1017.2</v>
      </c>
      <c r="X27" s="120">
        <f t="shared" si="2"/>
        <v>1028.1939729484088</v>
      </c>
      <c r="Y27" s="126">
        <v>0</v>
      </c>
      <c r="Z27" s="133">
        <v>0</v>
      </c>
      <c r="AA27" s="126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4.787943114037216</v>
      </c>
      <c r="AI27">
        <f t="shared" si="5"/>
        <v>4.752261992601347</v>
      </c>
      <c r="AJ27">
        <f t="shared" si="6"/>
        <v>4.680261992601347</v>
      </c>
      <c r="AK27">
        <f t="shared" si="12"/>
        <v>-3.60383089557821</v>
      </c>
      <c r="AU27">
        <f t="shared" si="13"/>
        <v>11.010846440923176</v>
      </c>
    </row>
    <row r="28" spans="1:47" ht="12.75">
      <c r="A28" s="71">
        <v>20</v>
      </c>
      <c r="B28" s="72">
        <v>-1.1</v>
      </c>
      <c r="C28" s="73">
        <v>-1.4</v>
      </c>
      <c r="D28" s="73">
        <v>6.3</v>
      </c>
      <c r="E28" s="73">
        <v>-3.3</v>
      </c>
      <c r="F28" s="74">
        <f t="shared" si="0"/>
        <v>1.5</v>
      </c>
      <c r="G28" s="66">
        <f t="shared" si="7"/>
        <v>93.98664214678524</v>
      </c>
      <c r="H28" s="75">
        <f t="shared" si="1"/>
        <v>-1.9420071082325878</v>
      </c>
      <c r="I28" s="76">
        <v>-3.3</v>
      </c>
      <c r="J28" s="74"/>
      <c r="K28" s="76">
        <v>0.6</v>
      </c>
      <c r="L28" s="73">
        <v>1.4</v>
      </c>
      <c r="M28" s="73">
        <v>2</v>
      </c>
      <c r="N28" s="73">
        <v>4.1</v>
      </c>
      <c r="O28" s="74">
        <v>6.3</v>
      </c>
      <c r="P28" s="77" t="s">
        <v>115</v>
      </c>
      <c r="Q28" s="78">
        <v>12</v>
      </c>
      <c r="R28" s="148">
        <v>46</v>
      </c>
      <c r="S28" s="75">
        <v>2.4</v>
      </c>
      <c r="T28" s="75">
        <v>0</v>
      </c>
      <c r="U28" s="75"/>
      <c r="V28" s="79">
        <v>8</v>
      </c>
      <c r="W28" s="72">
        <v>1009.1</v>
      </c>
      <c r="X28" s="120">
        <f t="shared" si="2"/>
        <v>1019.9176786327441</v>
      </c>
      <c r="Y28" s="126">
        <v>0</v>
      </c>
      <c r="Z28" s="133">
        <v>0</v>
      </c>
      <c r="AA28" s="126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5.635433969875395</v>
      </c>
      <c r="AI28">
        <f t="shared" si="5"/>
        <v>5.512555158685161</v>
      </c>
      <c r="AJ28">
        <f t="shared" si="6"/>
        <v>5.296555158685161</v>
      </c>
      <c r="AK28">
        <f t="shared" si="12"/>
        <v>-1.9420071082325878</v>
      </c>
      <c r="AU28">
        <f t="shared" si="13"/>
        <v>11.019014815394332</v>
      </c>
    </row>
    <row r="29" spans="1:47" ht="12.75">
      <c r="A29" s="62">
        <v>21</v>
      </c>
      <c r="B29" s="63">
        <v>6.3</v>
      </c>
      <c r="C29" s="64">
        <v>5.2</v>
      </c>
      <c r="D29" s="64">
        <v>10.8</v>
      </c>
      <c r="E29" s="64">
        <v>-1.1</v>
      </c>
      <c r="F29" s="65">
        <f t="shared" si="0"/>
        <v>4.8500000000000005</v>
      </c>
      <c r="G29" s="66">
        <f t="shared" si="7"/>
        <v>83.44595985868858</v>
      </c>
      <c r="H29" s="66">
        <f t="shared" si="1"/>
        <v>3.706181513217929</v>
      </c>
      <c r="I29" s="67">
        <v>-1.8</v>
      </c>
      <c r="J29" s="65"/>
      <c r="K29" s="67">
        <v>3.3</v>
      </c>
      <c r="L29" s="64">
        <v>3.7</v>
      </c>
      <c r="M29" s="64">
        <v>3.6</v>
      </c>
      <c r="N29" s="64">
        <v>4.4</v>
      </c>
      <c r="O29" s="65">
        <v>6.2</v>
      </c>
      <c r="P29" s="68" t="s">
        <v>115</v>
      </c>
      <c r="Q29" s="69">
        <v>37</v>
      </c>
      <c r="R29" s="147">
        <v>22.4</v>
      </c>
      <c r="S29" s="66">
        <v>0.1</v>
      </c>
      <c r="T29" s="66">
        <v>0</v>
      </c>
      <c r="U29" s="66"/>
      <c r="V29" s="70">
        <v>8</v>
      </c>
      <c r="W29" s="63">
        <v>1008</v>
      </c>
      <c r="X29" s="120">
        <f t="shared" si="2"/>
        <v>1018.5179989720987</v>
      </c>
      <c r="Y29" s="126">
        <v>0</v>
      </c>
      <c r="Z29" s="133">
        <v>0</v>
      </c>
      <c r="AA29" s="126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9.542956730326413</v>
      </c>
      <c r="AI29">
        <f t="shared" si="5"/>
        <v>8.842111842520199</v>
      </c>
      <c r="AJ29">
        <f t="shared" si="6"/>
        <v>7.963211842520199</v>
      </c>
      <c r="AK29">
        <f t="shared" si="12"/>
        <v>3.706181513217929</v>
      </c>
      <c r="AU29">
        <f t="shared" si="13"/>
        <v>11.050643385175805</v>
      </c>
    </row>
    <row r="30" spans="1:47" ht="12.75">
      <c r="A30" s="71">
        <v>22</v>
      </c>
      <c r="B30" s="72">
        <v>10.7</v>
      </c>
      <c r="C30" s="73">
        <v>9.5</v>
      </c>
      <c r="D30" s="73">
        <v>14.4</v>
      </c>
      <c r="E30" s="73">
        <v>6.3</v>
      </c>
      <c r="F30" s="74">
        <f t="shared" si="0"/>
        <v>10.35</v>
      </c>
      <c r="G30" s="66">
        <f t="shared" si="7"/>
        <v>84.82592833556261</v>
      </c>
      <c r="H30" s="75">
        <f t="shared" si="1"/>
        <v>8.253968816059446</v>
      </c>
      <c r="I30" s="76">
        <v>3.5</v>
      </c>
      <c r="J30" s="74"/>
      <c r="K30" s="76">
        <v>7</v>
      </c>
      <c r="L30" s="73">
        <v>6.9</v>
      </c>
      <c r="M30" s="73">
        <v>6.1</v>
      </c>
      <c r="N30" s="73">
        <v>5.5</v>
      </c>
      <c r="O30" s="74">
        <v>6.2</v>
      </c>
      <c r="P30" s="77" t="s">
        <v>105</v>
      </c>
      <c r="Q30" s="78">
        <v>37</v>
      </c>
      <c r="R30" s="148">
        <v>52</v>
      </c>
      <c r="S30" s="75">
        <v>1.1</v>
      </c>
      <c r="T30" s="75">
        <v>0</v>
      </c>
      <c r="U30" s="75"/>
      <c r="V30" s="79">
        <v>8</v>
      </c>
      <c r="W30" s="72">
        <v>1006.8</v>
      </c>
      <c r="X30" s="120">
        <f t="shared" si="2"/>
        <v>1017.1416550214649</v>
      </c>
      <c r="Y30" s="126">
        <v>0</v>
      </c>
      <c r="Z30" s="133">
        <v>0</v>
      </c>
      <c r="AA30" s="126">
        <v>0</v>
      </c>
      <c r="AB30">
        <f t="shared" si="8"/>
        <v>22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12.86092138362429</v>
      </c>
      <c r="AI30">
        <f t="shared" si="5"/>
        <v>11.868195956166188</v>
      </c>
      <c r="AJ30">
        <f t="shared" si="6"/>
        <v>10.909395956166188</v>
      </c>
      <c r="AK30">
        <f t="shared" si="12"/>
        <v>8.253968816059446</v>
      </c>
      <c r="AU30">
        <f t="shared" si="13"/>
        <v>10.866752423989332</v>
      </c>
    </row>
    <row r="31" spans="1:47" ht="12.75">
      <c r="A31" s="62">
        <v>23</v>
      </c>
      <c r="B31" s="63">
        <v>8.8</v>
      </c>
      <c r="C31" s="64">
        <v>7.6</v>
      </c>
      <c r="D31" s="64">
        <v>11.8</v>
      </c>
      <c r="E31" s="64">
        <v>4.3</v>
      </c>
      <c r="F31" s="65">
        <f t="shared" si="0"/>
        <v>8.05</v>
      </c>
      <c r="G31" s="66">
        <f t="shared" si="7"/>
        <v>83.69739361883838</v>
      </c>
      <c r="H31" s="66">
        <f t="shared" si="1"/>
        <v>6.196865123927525</v>
      </c>
      <c r="I31" s="67">
        <v>-1.4</v>
      </c>
      <c r="J31" s="65"/>
      <c r="K31" s="67">
        <v>7.5</v>
      </c>
      <c r="L31" s="64">
        <v>6.9</v>
      </c>
      <c r="M31" s="64">
        <v>6.2</v>
      </c>
      <c r="N31" s="64">
        <v>6.3</v>
      </c>
      <c r="O31" s="65">
        <v>6.7</v>
      </c>
      <c r="P31" s="68" t="s">
        <v>115</v>
      </c>
      <c r="Q31" s="69">
        <v>28</v>
      </c>
      <c r="R31" s="147">
        <v>16.5</v>
      </c>
      <c r="S31" s="66">
        <v>0</v>
      </c>
      <c r="T31" s="66">
        <v>0</v>
      </c>
      <c r="U31" s="66"/>
      <c r="V31" s="70">
        <v>8</v>
      </c>
      <c r="W31" s="63">
        <v>1012.4</v>
      </c>
      <c r="X31" s="120">
        <f t="shared" si="2"/>
        <v>1022.8696776201493</v>
      </c>
      <c r="Y31" s="126">
        <v>0</v>
      </c>
      <c r="Z31" s="133">
        <v>0</v>
      </c>
      <c r="AA31" s="126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11.32081514642534</v>
      </c>
      <c r="AI31">
        <f t="shared" si="5"/>
        <v>10.434027213964692</v>
      </c>
      <c r="AJ31">
        <f t="shared" si="6"/>
        <v>9.475227213964692</v>
      </c>
      <c r="AK31">
        <f t="shared" si="12"/>
        <v>6.196865123927525</v>
      </c>
      <c r="AU31">
        <f t="shared" si="13"/>
        <v>10.829157177389552</v>
      </c>
    </row>
    <row r="32" spans="1:47" ht="12.75">
      <c r="A32" s="71">
        <v>24</v>
      </c>
      <c r="B32" s="72">
        <v>9.4</v>
      </c>
      <c r="C32" s="73">
        <v>8.1</v>
      </c>
      <c r="D32" s="73">
        <v>11.2</v>
      </c>
      <c r="E32" s="73">
        <v>8.9</v>
      </c>
      <c r="F32" s="74">
        <f t="shared" si="0"/>
        <v>10.05</v>
      </c>
      <c r="G32" s="66">
        <f t="shared" si="7"/>
        <v>82.76718443037207</v>
      </c>
      <c r="H32" s="75">
        <f t="shared" si="1"/>
        <v>6.6218801911142515</v>
      </c>
      <c r="I32" s="76">
        <v>7.3</v>
      </c>
      <c r="J32" s="74"/>
      <c r="K32" s="76">
        <v>7.6</v>
      </c>
      <c r="L32" s="73">
        <v>7.5</v>
      </c>
      <c r="M32" s="73">
        <v>7.1</v>
      </c>
      <c r="N32" s="73">
        <v>6.8</v>
      </c>
      <c r="O32" s="74">
        <v>6.9</v>
      </c>
      <c r="P32" s="77" t="s">
        <v>105</v>
      </c>
      <c r="Q32" s="78">
        <v>27</v>
      </c>
      <c r="R32" s="148">
        <v>75.4</v>
      </c>
      <c r="S32" s="75">
        <v>1.3</v>
      </c>
      <c r="T32" s="75">
        <v>0.6</v>
      </c>
      <c r="U32" s="75"/>
      <c r="V32" s="79">
        <v>8</v>
      </c>
      <c r="W32" s="72">
        <v>1004.2</v>
      </c>
      <c r="X32" s="120">
        <f t="shared" si="2"/>
        <v>1014.5626925815551</v>
      </c>
      <c r="Y32" s="126">
        <v>0</v>
      </c>
      <c r="Z32" s="133">
        <v>0</v>
      </c>
      <c r="AA32" s="126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11.78859945679543</v>
      </c>
      <c r="AI32">
        <f t="shared" si="5"/>
        <v>10.795791854163713</v>
      </c>
      <c r="AJ32">
        <f t="shared" si="6"/>
        <v>9.757091854163713</v>
      </c>
      <c r="AK32">
        <f t="shared" si="12"/>
        <v>6.6218801911142515</v>
      </c>
      <c r="AU32">
        <f t="shared" si="13"/>
        <v>11.155828692421782</v>
      </c>
    </row>
    <row r="33" spans="1:47" ht="12.75">
      <c r="A33" s="62">
        <v>25</v>
      </c>
      <c r="B33" s="63">
        <v>1.3</v>
      </c>
      <c r="C33" s="64">
        <v>1.1</v>
      </c>
      <c r="D33" s="64">
        <v>9.2</v>
      </c>
      <c r="E33" s="64">
        <v>-0.7</v>
      </c>
      <c r="F33" s="65">
        <f t="shared" si="0"/>
        <v>4.25</v>
      </c>
      <c r="G33" s="66">
        <f t="shared" si="7"/>
        <v>96.18856736813997</v>
      </c>
      <c r="H33" s="66">
        <f t="shared" si="1"/>
        <v>0.7610061070718966</v>
      </c>
      <c r="I33" s="67">
        <v>-5.8</v>
      </c>
      <c r="J33" s="65"/>
      <c r="K33" s="67">
        <v>2.3</v>
      </c>
      <c r="L33" s="64">
        <v>4.1</v>
      </c>
      <c r="M33" s="64">
        <v>5</v>
      </c>
      <c r="N33" s="64">
        <v>6.8</v>
      </c>
      <c r="O33" s="65">
        <v>7.1</v>
      </c>
      <c r="P33" s="68" t="s">
        <v>115</v>
      </c>
      <c r="Q33" s="69">
        <v>32</v>
      </c>
      <c r="R33" s="147">
        <v>54.4</v>
      </c>
      <c r="S33" s="66">
        <v>3.1</v>
      </c>
      <c r="T33" s="66">
        <v>2.8</v>
      </c>
      <c r="U33" s="66"/>
      <c r="V33" s="70">
        <v>0</v>
      </c>
      <c r="W33" s="63">
        <v>1010.3</v>
      </c>
      <c r="X33" s="120">
        <f t="shared" si="2"/>
        <v>1021.0352453634823</v>
      </c>
      <c r="Y33" s="126">
        <v>0</v>
      </c>
      <c r="Z33" s="133">
        <v>0</v>
      </c>
      <c r="AA33" s="126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6.709066299714163</v>
      </c>
      <c r="AI33">
        <f t="shared" si="5"/>
        <v>6.613154757473732</v>
      </c>
      <c r="AJ33">
        <f t="shared" si="6"/>
        <v>6.453354757473733</v>
      </c>
      <c r="AK33">
        <f t="shared" si="12"/>
        <v>0.7610061070718966</v>
      </c>
      <c r="AU33">
        <f t="shared" si="13"/>
        <v>11.234074693919624</v>
      </c>
    </row>
    <row r="34" spans="1:47" ht="12.75">
      <c r="A34" s="71">
        <v>26</v>
      </c>
      <c r="B34" s="72">
        <v>8.1</v>
      </c>
      <c r="C34" s="73">
        <v>7</v>
      </c>
      <c r="D34" s="73">
        <v>10.9</v>
      </c>
      <c r="E34" s="73">
        <v>1.3</v>
      </c>
      <c r="F34" s="74">
        <f t="shared" si="0"/>
        <v>6.1000000000000005</v>
      </c>
      <c r="G34" s="66">
        <f t="shared" si="7"/>
        <v>84.61763660802835</v>
      </c>
      <c r="H34" s="75">
        <f t="shared" si="1"/>
        <v>5.668961397662708</v>
      </c>
      <c r="I34" s="76">
        <v>-2</v>
      </c>
      <c r="J34" s="74"/>
      <c r="K34" s="76">
        <v>6.5</v>
      </c>
      <c r="L34" s="73">
        <v>7.1</v>
      </c>
      <c r="M34" s="73">
        <v>6.7</v>
      </c>
      <c r="N34" s="73">
        <v>6.7</v>
      </c>
      <c r="O34" s="74">
        <v>7.2</v>
      </c>
      <c r="P34" s="77" t="s">
        <v>140</v>
      </c>
      <c r="Q34" s="78">
        <v>39</v>
      </c>
      <c r="R34" s="148">
        <v>74.4</v>
      </c>
      <c r="S34" s="75">
        <v>6.2</v>
      </c>
      <c r="T34" s="75">
        <v>0</v>
      </c>
      <c r="U34" s="75"/>
      <c r="V34" s="79">
        <v>4</v>
      </c>
      <c r="W34" s="72">
        <v>990.4</v>
      </c>
      <c r="X34" s="120">
        <f t="shared" si="2"/>
        <v>1000.6678116080574</v>
      </c>
      <c r="Y34" s="126">
        <v>0</v>
      </c>
      <c r="Z34" s="133">
        <v>0</v>
      </c>
      <c r="AA34" s="126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10.795791854163713</v>
      </c>
      <c r="AI34">
        <f t="shared" si="5"/>
        <v>10.014043920115377</v>
      </c>
      <c r="AJ34">
        <f t="shared" si="6"/>
        <v>9.135143920115377</v>
      </c>
      <c r="AK34">
        <f t="shared" si="12"/>
        <v>5.668961397662708</v>
      </c>
      <c r="AU34">
        <f t="shared" si="13"/>
        <v>11.176139477805227</v>
      </c>
    </row>
    <row r="35" spans="1:47" ht="12.75">
      <c r="A35" s="62">
        <v>27</v>
      </c>
      <c r="B35" s="63">
        <v>4</v>
      </c>
      <c r="C35" s="64">
        <v>3.5</v>
      </c>
      <c r="D35" s="64">
        <v>11.5</v>
      </c>
      <c r="E35" s="64">
        <v>1.2</v>
      </c>
      <c r="F35" s="65">
        <f t="shared" si="0"/>
        <v>6.35</v>
      </c>
      <c r="G35" s="66">
        <f t="shared" si="7"/>
        <v>91.62280055549992</v>
      </c>
      <c r="H35" s="66">
        <f t="shared" si="1"/>
        <v>2.7626108386135355</v>
      </c>
      <c r="I35" s="67">
        <v>-3.9</v>
      </c>
      <c r="J35" s="65"/>
      <c r="K35" s="67">
        <v>3.1</v>
      </c>
      <c r="L35" s="64">
        <v>4.9</v>
      </c>
      <c r="M35" s="64">
        <v>5.3</v>
      </c>
      <c r="N35" s="64">
        <v>6.8</v>
      </c>
      <c r="O35" s="65">
        <v>7.3</v>
      </c>
      <c r="P35" s="68" t="s">
        <v>140</v>
      </c>
      <c r="Q35" s="69">
        <v>27</v>
      </c>
      <c r="R35" s="147">
        <v>70</v>
      </c>
      <c r="S35" s="66">
        <v>5</v>
      </c>
      <c r="T35" s="66">
        <v>0</v>
      </c>
      <c r="U35" s="66"/>
      <c r="V35" s="70">
        <v>0</v>
      </c>
      <c r="W35" s="63">
        <v>1005.4</v>
      </c>
      <c r="X35" s="120">
        <f t="shared" si="2"/>
        <v>1015.97846460645</v>
      </c>
      <c r="Y35" s="126">
        <v>0</v>
      </c>
      <c r="Z35" s="133">
        <v>0</v>
      </c>
      <c r="AA35" s="126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8.129717614725772</v>
      </c>
      <c r="AI35">
        <f t="shared" si="5"/>
        <v>7.848174955865539</v>
      </c>
      <c r="AJ35">
        <f t="shared" si="6"/>
        <v>7.448674955865539</v>
      </c>
      <c r="AK35">
        <f t="shared" si="12"/>
        <v>2.7626108386135355</v>
      </c>
      <c r="AU35">
        <f t="shared" si="13"/>
        <v>10.993972948408858</v>
      </c>
    </row>
    <row r="36" spans="1:47" ht="12.75">
      <c r="A36" s="71">
        <v>28</v>
      </c>
      <c r="B36" s="72">
        <v>-0.7</v>
      </c>
      <c r="C36" s="73">
        <v>-1</v>
      </c>
      <c r="D36" s="73">
        <v>9.9</v>
      </c>
      <c r="E36" s="73">
        <v>-2</v>
      </c>
      <c r="F36" s="74">
        <f t="shared" si="0"/>
        <v>3.95</v>
      </c>
      <c r="G36" s="66">
        <f t="shared" si="7"/>
        <v>94.10458549489188</v>
      </c>
      <c r="H36" s="75">
        <f t="shared" si="1"/>
        <v>-1.5278111405927393</v>
      </c>
      <c r="I36" s="76">
        <v>-5.4</v>
      </c>
      <c r="J36" s="74"/>
      <c r="K36" s="76">
        <v>2</v>
      </c>
      <c r="L36" s="73">
        <v>3.5</v>
      </c>
      <c r="M36" s="73">
        <v>4.3</v>
      </c>
      <c r="N36" s="73">
        <v>6.5</v>
      </c>
      <c r="O36" s="74">
        <v>7.3</v>
      </c>
      <c r="P36" s="77" t="s">
        <v>118</v>
      </c>
      <c r="Q36" s="78">
        <v>11</v>
      </c>
      <c r="R36" s="148">
        <v>62</v>
      </c>
      <c r="S36" s="75">
        <v>4.9</v>
      </c>
      <c r="T36" s="75">
        <v>0</v>
      </c>
      <c r="U36" s="75"/>
      <c r="V36" s="79">
        <v>2</v>
      </c>
      <c r="W36" s="72">
        <v>1009.5</v>
      </c>
      <c r="X36" s="120">
        <f t="shared" si="2"/>
        <v>1020.3059791294182</v>
      </c>
      <c r="Y36" s="126">
        <v>0</v>
      </c>
      <c r="Z36" s="133">
        <v>0</v>
      </c>
      <c r="AA36" s="126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5.803042564380657</v>
      </c>
      <c r="AI36">
        <f t="shared" si="5"/>
        <v>5.676929151302562</v>
      </c>
      <c r="AJ36">
        <f t="shared" si="6"/>
        <v>5.460929151302562</v>
      </c>
      <c r="AK36">
        <f t="shared" si="12"/>
        <v>-1.5278111405927393</v>
      </c>
      <c r="AU36">
        <f t="shared" si="13"/>
        <v>10.817678632744135</v>
      </c>
    </row>
    <row r="37" spans="1:47" ht="12.75">
      <c r="A37" s="62">
        <v>29</v>
      </c>
      <c r="B37" s="63">
        <v>4.7</v>
      </c>
      <c r="C37" s="64">
        <v>4.3</v>
      </c>
      <c r="D37" s="64">
        <v>12.9</v>
      </c>
      <c r="E37" s="64">
        <v>-0.7</v>
      </c>
      <c r="F37" s="65">
        <f t="shared" si="0"/>
        <v>6.1000000000000005</v>
      </c>
      <c r="G37" s="66">
        <f t="shared" si="7"/>
        <v>93.49373676412904</v>
      </c>
      <c r="H37" s="66">
        <f t="shared" si="1"/>
        <v>3.741899481024234</v>
      </c>
      <c r="I37" s="67">
        <v>-4.1</v>
      </c>
      <c r="J37" s="65"/>
      <c r="K37" s="67">
        <v>3.6</v>
      </c>
      <c r="L37" s="64">
        <v>4.5</v>
      </c>
      <c r="M37" s="64">
        <v>5</v>
      </c>
      <c r="N37" s="64">
        <v>6.4</v>
      </c>
      <c r="O37" s="65">
        <v>7.2</v>
      </c>
      <c r="P37" s="68" t="s">
        <v>105</v>
      </c>
      <c r="Q37" s="69">
        <v>49</v>
      </c>
      <c r="R37" s="147">
        <v>16.7</v>
      </c>
      <c r="S37" s="66">
        <v>0</v>
      </c>
      <c r="T37" s="66">
        <v>3.6</v>
      </c>
      <c r="U37" s="66"/>
      <c r="V37" s="70">
        <v>8</v>
      </c>
      <c r="W37" s="63">
        <v>1005.1</v>
      </c>
      <c r="X37" s="120">
        <f t="shared" si="2"/>
        <v>1015.6485021886106</v>
      </c>
      <c r="Y37" s="126">
        <v>0</v>
      </c>
      <c r="Z37" s="133">
        <v>0</v>
      </c>
      <c r="AA37" s="126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8.538851061383744</v>
      </c>
      <c r="AI37">
        <f t="shared" si="5"/>
        <v>8.302890934011156</v>
      </c>
      <c r="AJ37">
        <f t="shared" si="6"/>
        <v>7.983290934011156</v>
      </c>
      <c r="AK37">
        <f t="shared" si="12"/>
        <v>3.741899481024234</v>
      </c>
      <c r="AU37">
        <f t="shared" si="13"/>
        <v>10.517998972098653</v>
      </c>
    </row>
    <row r="38" spans="1:47" ht="12.75">
      <c r="A38" s="71"/>
      <c r="B38" s="72"/>
      <c r="C38" s="73"/>
      <c r="D38" s="73"/>
      <c r="E38" s="73"/>
      <c r="F38" s="74"/>
      <c r="G38" s="66"/>
      <c r="H38" s="75"/>
      <c r="I38" s="76"/>
      <c r="J38" s="74"/>
      <c r="K38" s="76"/>
      <c r="L38" s="73"/>
      <c r="M38" s="73"/>
      <c r="N38" s="73"/>
      <c r="O38" s="74"/>
      <c r="P38" s="77"/>
      <c r="Q38" s="78"/>
      <c r="R38" s="148"/>
      <c r="S38" s="75"/>
      <c r="T38" s="75"/>
      <c r="U38" s="75"/>
      <c r="V38" s="79"/>
      <c r="W38" s="72"/>
      <c r="X38" s="120"/>
      <c r="Y38" s="126"/>
      <c r="Z38" s="133"/>
      <c r="AA38" s="126"/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6.107</v>
      </c>
      <c r="AI38">
        <f t="shared" si="5"/>
        <v>6.107</v>
      </c>
      <c r="AJ38">
        <f t="shared" si="6"/>
        <v>6.107</v>
      </c>
      <c r="AK38">
        <f t="shared" si="12"/>
        <v>0</v>
      </c>
      <c r="AU38">
        <f t="shared" si="13"/>
        <v>10.341655021464918</v>
      </c>
    </row>
    <row r="39" spans="1:47" ht="12.75">
      <c r="A39" s="62"/>
      <c r="B39" s="63"/>
      <c r="C39" s="64"/>
      <c r="D39" s="64"/>
      <c r="E39" s="64"/>
      <c r="F39" s="65"/>
      <c r="G39" s="66"/>
      <c r="H39" s="66"/>
      <c r="I39" s="67"/>
      <c r="J39" s="65"/>
      <c r="K39" s="67"/>
      <c r="L39" s="64"/>
      <c r="M39" s="64"/>
      <c r="N39" s="64"/>
      <c r="O39" s="65"/>
      <c r="P39" s="68"/>
      <c r="Q39" s="69"/>
      <c r="R39" s="147"/>
      <c r="S39" s="66"/>
      <c r="T39" s="66"/>
      <c r="U39" s="66"/>
      <c r="V39" s="70"/>
      <c r="W39" s="63"/>
      <c r="X39" s="120"/>
      <c r="Y39" s="126"/>
      <c r="Z39" s="133"/>
      <c r="AA39" s="126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10.469677620149339</v>
      </c>
    </row>
    <row r="40" spans="1:47" ht="13.5" thickBot="1">
      <c r="A40" s="106"/>
      <c r="B40" s="107"/>
      <c r="C40" s="108"/>
      <c r="D40" s="108"/>
      <c r="E40" s="108"/>
      <c r="F40" s="109"/>
      <c r="G40" s="110"/>
      <c r="H40" s="110"/>
      <c r="I40" s="111"/>
      <c r="J40" s="109"/>
      <c r="K40" s="111"/>
      <c r="L40" s="108"/>
      <c r="M40" s="108"/>
      <c r="N40" s="108"/>
      <c r="O40" s="109"/>
      <c r="P40" s="107"/>
      <c r="Q40" s="109"/>
      <c r="R40" s="149"/>
      <c r="S40" s="110"/>
      <c r="T40" s="110"/>
      <c r="U40" s="110"/>
      <c r="V40" s="110"/>
      <c r="W40" s="107"/>
      <c r="X40" s="121"/>
      <c r="Y40" s="128"/>
      <c r="Z40" s="134"/>
      <c r="AA40" s="128"/>
      <c r="AU40">
        <f t="shared" si="13"/>
        <v>10.362692581555027</v>
      </c>
    </row>
    <row r="41" spans="1:47" ht="13.5" thickBot="1">
      <c r="A41" s="112" t="s">
        <v>19</v>
      </c>
      <c r="B41" s="113">
        <f>SUM(B9:B39)</f>
        <v>76.6</v>
      </c>
      <c r="C41" s="114">
        <f aca="true" t="shared" si="14" ref="C41:V41">SUM(C9:C39)</f>
        <v>58.00000000000001</v>
      </c>
      <c r="D41" s="114">
        <f t="shared" si="14"/>
        <v>275.3</v>
      </c>
      <c r="E41" s="114">
        <f t="shared" si="14"/>
        <v>-6.600000000000005</v>
      </c>
      <c r="F41" s="115">
        <f t="shared" si="14"/>
        <v>134.34999999999997</v>
      </c>
      <c r="G41" s="116">
        <f t="shared" si="14"/>
        <v>2598.183139449684</v>
      </c>
      <c r="H41" s="116">
        <f>SUM(H9:H39)</f>
        <v>30.746088005973913</v>
      </c>
      <c r="I41" s="117">
        <f t="shared" si="14"/>
        <v>-95.4</v>
      </c>
      <c r="J41" s="115">
        <f t="shared" si="14"/>
        <v>0</v>
      </c>
      <c r="K41" s="117">
        <f t="shared" si="14"/>
        <v>95.19999999999997</v>
      </c>
      <c r="L41" s="114">
        <f t="shared" si="14"/>
        <v>124.99999999999999</v>
      </c>
      <c r="M41" s="114">
        <f t="shared" si="14"/>
        <v>132.9</v>
      </c>
      <c r="N41" s="114">
        <f t="shared" si="14"/>
        <v>176.00000000000006</v>
      </c>
      <c r="O41" s="115">
        <f t="shared" si="14"/>
        <v>210</v>
      </c>
      <c r="P41" s="113"/>
      <c r="Q41" s="118">
        <f t="shared" si="14"/>
        <v>666</v>
      </c>
      <c r="R41" s="150">
        <v>1365.5</v>
      </c>
      <c r="S41" s="116">
        <f t="shared" si="14"/>
        <v>110.99999999999999</v>
      </c>
      <c r="T41" s="116">
        <f>SUM(T9:T39)</f>
        <v>21.8</v>
      </c>
      <c r="U41" s="138"/>
      <c r="V41" s="118">
        <f t="shared" si="14"/>
        <v>109</v>
      </c>
      <c r="W41" s="116">
        <f>SUM(W9:W39)</f>
        <v>29336.3</v>
      </c>
      <c r="X41" s="122">
        <f>SUM(X9:X39)</f>
        <v>29646.618822554297</v>
      </c>
      <c r="Y41" s="116">
        <f>SUM(Y9:Y39)</f>
        <v>0</v>
      </c>
      <c r="Z41" s="122">
        <f>SUM(Z9:Z39)</f>
        <v>0</v>
      </c>
      <c r="AA41" s="137">
        <f>SUM(AA9:AA39)</f>
        <v>0</v>
      </c>
      <c r="AB41">
        <f>MAX(AB9:AB39)</f>
        <v>22</v>
      </c>
      <c r="AC41">
        <f>MAX(AC9:AC39)</f>
        <v>17</v>
      </c>
      <c r="AD41">
        <f>MAX(AD9:AD39)</f>
        <v>18</v>
      </c>
      <c r="AE41">
        <f>MAX(AE9:AE39)</f>
        <v>4</v>
      </c>
      <c r="AF41">
        <f>MAX(AF9:AF39)</f>
        <v>17</v>
      </c>
      <c r="AU41">
        <f t="shared" si="13"/>
        <v>10.735245363482314</v>
      </c>
    </row>
    <row r="42" spans="1:47" ht="12.75">
      <c r="A42" s="71" t="s">
        <v>20</v>
      </c>
      <c r="B42" s="72">
        <f>AVERAGE(B9:B39)</f>
        <v>2.6413793103448273</v>
      </c>
      <c r="C42" s="73">
        <f aca="true" t="shared" si="15" ref="C42:V42">AVERAGE(C9:C39)</f>
        <v>2.0000000000000004</v>
      </c>
      <c r="D42" s="73">
        <f t="shared" si="15"/>
        <v>9.493103448275862</v>
      </c>
      <c r="E42" s="73">
        <f t="shared" si="15"/>
        <v>-0.2275862068965519</v>
      </c>
      <c r="F42" s="74">
        <f t="shared" si="15"/>
        <v>4.632758620689654</v>
      </c>
      <c r="G42" s="75">
        <f t="shared" si="15"/>
        <v>89.5925220499891</v>
      </c>
      <c r="H42" s="75">
        <f>AVERAGE(H9:H39)</f>
        <v>1.0602099312404798</v>
      </c>
      <c r="I42" s="76">
        <f t="shared" si="15"/>
        <v>-3.2896551724137932</v>
      </c>
      <c r="J42" s="74" t="e">
        <f t="shared" si="15"/>
        <v>#DIV/0!</v>
      </c>
      <c r="K42" s="76">
        <f t="shared" si="15"/>
        <v>3.282758620689654</v>
      </c>
      <c r="L42" s="73">
        <f t="shared" si="15"/>
        <v>4.310344827586206</v>
      </c>
      <c r="M42" s="73">
        <f t="shared" si="15"/>
        <v>4.582758620689655</v>
      </c>
      <c r="N42" s="73">
        <f t="shared" si="15"/>
        <v>6.068965517241382</v>
      </c>
      <c r="O42" s="74">
        <f t="shared" si="15"/>
        <v>7.241379310344827</v>
      </c>
      <c r="P42" s="72"/>
      <c r="Q42" s="74">
        <f t="shared" si="15"/>
        <v>22.96551724137931</v>
      </c>
      <c r="R42" s="148">
        <v>47.1</v>
      </c>
      <c r="S42" s="75">
        <f t="shared" si="15"/>
        <v>3.827586206896551</v>
      </c>
      <c r="T42" s="75">
        <f>AVERAGE(T9:T39)</f>
        <v>0.7785714285714286</v>
      </c>
      <c r="U42" s="75"/>
      <c r="V42" s="75">
        <f t="shared" si="15"/>
        <v>3.7586206896551726</v>
      </c>
      <c r="W42" s="75">
        <f>AVERAGE(W9:W39)</f>
        <v>1011.596551724138</v>
      </c>
      <c r="X42" s="123">
        <f>AVERAGE(X9:X39)</f>
        <v>1022.2972007777344</v>
      </c>
      <c r="Y42" s="126"/>
      <c r="Z42" s="133"/>
      <c r="AA42" s="129"/>
      <c r="AU42">
        <f t="shared" si="13"/>
        <v>10.267811608057407</v>
      </c>
    </row>
    <row r="43" spans="1:47" ht="12.75">
      <c r="A43" s="71" t="s">
        <v>21</v>
      </c>
      <c r="B43" s="72">
        <f>MAX(B9:B39)</f>
        <v>10.7</v>
      </c>
      <c r="C43" s="73">
        <f aca="true" t="shared" si="16" ref="C43:V43">MAX(C9:C39)</f>
        <v>9.5</v>
      </c>
      <c r="D43" s="73">
        <f t="shared" si="16"/>
        <v>14.4</v>
      </c>
      <c r="E43" s="73">
        <f t="shared" si="16"/>
        <v>8.9</v>
      </c>
      <c r="F43" s="74">
        <f t="shared" si="16"/>
        <v>10.35</v>
      </c>
      <c r="G43" s="75">
        <f t="shared" si="16"/>
        <v>97.75099413524417</v>
      </c>
      <c r="H43" s="75">
        <f>MAX(H9:H39)</f>
        <v>8.253968816059446</v>
      </c>
      <c r="I43" s="76">
        <f t="shared" si="16"/>
        <v>7.3</v>
      </c>
      <c r="J43" s="74">
        <f t="shared" si="16"/>
        <v>0</v>
      </c>
      <c r="K43" s="76">
        <f t="shared" si="16"/>
        <v>7.6</v>
      </c>
      <c r="L43" s="73">
        <f t="shared" si="16"/>
        <v>7.5</v>
      </c>
      <c r="M43" s="73">
        <f t="shared" si="16"/>
        <v>7.1</v>
      </c>
      <c r="N43" s="73">
        <f t="shared" si="16"/>
        <v>7.2</v>
      </c>
      <c r="O43" s="74">
        <f t="shared" si="16"/>
        <v>8</v>
      </c>
      <c r="P43" s="72"/>
      <c r="Q43" s="69">
        <f t="shared" si="16"/>
        <v>49</v>
      </c>
      <c r="R43" s="147">
        <v>74.4</v>
      </c>
      <c r="S43" s="75">
        <f t="shared" si="16"/>
        <v>7.5</v>
      </c>
      <c r="T43" s="75">
        <f>MAX(T9:T39)</f>
        <v>7.3</v>
      </c>
      <c r="U43" s="139"/>
      <c r="V43" s="69">
        <f t="shared" si="16"/>
        <v>8</v>
      </c>
      <c r="W43" s="75">
        <f>MAX(W9:W39)</f>
        <v>1034.1</v>
      </c>
      <c r="X43" s="123">
        <f>MAX(X9:X39)</f>
        <v>1045.2558286924218</v>
      </c>
      <c r="Y43" s="126"/>
      <c r="Z43" s="133"/>
      <c r="AA43" s="126"/>
      <c r="AU43">
        <f t="shared" si="13"/>
        <v>10.578464606449998</v>
      </c>
    </row>
    <row r="44" spans="1:47" ht="13.5" thickBot="1">
      <c r="A44" s="80" t="s">
        <v>22</v>
      </c>
      <c r="B44" s="81">
        <f>MIN(B9:B39)</f>
        <v>-5.7</v>
      </c>
      <c r="C44" s="82">
        <f aca="true" t="shared" si="17" ref="C44:V44">MIN(C9:C39)</f>
        <v>-5.9</v>
      </c>
      <c r="D44" s="82">
        <f t="shared" si="17"/>
        <v>1</v>
      </c>
      <c r="E44" s="82">
        <f t="shared" si="17"/>
        <v>-8.2</v>
      </c>
      <c r="F44" s="83">
        <f t="shared" si="17"/>
        <v>-2.45</v>
      </c>
      <c r="G44" s="84">
        <f t="shared" si="17"/>
        <v>76.38696647043149</v>
      </c>
      <c r="H44" s="84">
        <f>MIN(H9:H39)</f>
        <v>-6.6364501945570575</v>
      </c>
      <c r="I44" s="85">
        <f t="shared" si="17"/>
        <v>-11</v>
      </c>
      <c r="J44" s="83">
        <f t="shared" si="17"/>
        <v>0</v>
      </c>
      <c r="K44" s="85">
        <f t="shared" si="17"/>
        <v>-0.6</v>
      </c>
      <c r="L44" s="82">
        <f t="shared" si="17"/>
        <v>1.1</v>
      </c>
      <c r="M44" s="82">
        <f t="shared" si="17"/>
        <v>1.9</v>
      </c>
      <c r="N44" s="82">
        <f t="shared" si="17"/>
        <v>4.1</v>
      </c>
      <c r="O44" s="83">
        <f t="shared" si="17"/>
        <v>6.2</v>
      </c>
      <c r="P44" s="81"/>
      <c r="Q44" s="119">
        <f t="shared" si="17"/>
        <v>5</v>
      </c>
      <c r="R44" s="151">
        <v>8</v>
      </c>
      <c r="S44" s="84">
        <f t="shared" si="17"/>
        <v>0</v>
      </c>
      <c r="T44" s="84">
        <f>MIN(T9:T39)</f>
        <v>0</v>
      </c>
      <c r="U44" s="140"/>
      <c r="V44" s="119">
        <f t="shared" si="17"/>
        <v>0</v>
      </c>
      <c r="W44" s="84">
        <f>MIN(W9:W39)</f>
        <v>982.3</v>
      </c>
      <c r="X44" s="124">
        <f>MIN(X9:X39)</f>
        <v>992.4692857343148</v>
      </c>
      <c r="Y44" s="127"/>
      <c r="Z44" s="135"/>
      <c r="AA44" s="127"/>
      <c r="AU44">
        <f t="shared" si="13"/>
        <v>10.805979129418233</v>
      </c>
    </row>
    <row r="45" spans="1:47" ht="13.5" thickBot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47"/>
      <c r="R45" s="47"/>
      <c r="S45" s="46"/>
      <c r="T45" s="47"/>
      <c r="U45" s="47"/>
      <c r="V45" s="47"/>
      <c r="W45" s="46"/>
      <c r="X45" s="48"/>
      <c r="Y45" s="100"/>
      <c r="Z45" s="136"/>
      <c r="AA45" s="100"/>
      <c r="AU45">
        <f t="shared" si="13"/>
        <v>10.54850218861058</v>
      </c>
    </row>
    <row r="46" spans="1:47" ht="12.75">
      <c r="A46" s="4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2"/>
      <c r="Q46" s="42"/>
      <c r="R46" s="42"/>
      <c r="S46" s="2"/>
      <c r="T46" s="42"/>
      <c r="U46" s="42"/>
      <c r="V46" s="42"/>
      <c r="W46" s="2"/>
      <c r="X46" s="2"/>
      <c r="AU46">
        <f t="shared" si="13"/>
        <v>0</v>
      </c>
    </row>
    <row r="47" spans="1:47" ht="12.75">
      <c r="A47" s="42"/>
      <c r="B47" s="2"/>
      <c r="C47" s="2"/>
      <c r="D47" s="2"/>
      <c r="E47" s="2"/>
      <c r="F47" s="2"/>
      <c r="G47" s="2"/>
      <c r="H47" s="42"/>
      <c r="I47" s="2"/>
      <c r="J47" s="2"/>
      <c r="K47" s="2"/>
      <c r="L47" s="2"/>
      <c r="M47" s="2"/>
      <c r="N47" s="2"/>
      <c r="O47" s="2"/>
      <c r="P47" s="42"/>
      <c r="Q47" s="43"/>
      <c r="R47" s="43"/>
      <c r="S47" s="2"/>
      <c r="T47" s="2"/>
      <c r="U47" s="2"/>
      <c r="V47" s="42"/>
      <c r="W47" s="2"/>
      <c r="X47" s="2"/>
      <c r="AU47">
        <f t="shared" si="13"/>
        <v>0</v>
      </c>
    </row>
    <row r="48" spans="1:24" ht="12.75">
      <c r="A48" s="42"/>
      <c r="B48" s="2"/>
      <c r="C48" s="2"/>
      <c r="D48" s="2"/>
      <c r="E48" s="2"/>
      <c r="F48" s="2"/>
      <c r="G48" s="44"/>
      <c r="H48" s="42"/>
      <c r="I48" s="2"/>
      <c r="J48" s="2"/>
      <c r="K48" s="2"/>
      <c r="L48" s="2"/>
      <c r="M48" s="2"/>
      <c r="N48" s="2"/>
      <c r="O48" s="2"/>
      <c r="P48" s="42"/>
      <c r="Q48" s="42"/>
      <c r="R48" s="42"/>
      <c r="S48" s="2"/>
      <c r="T48" s="2"/>
      <c r="U48" s="2"/>
      <c r="V48" s="42"/>
      <c r="W48" s="2"/>
      <c r="X48" s="2"/>
    </row>
    <row r="49" spans="1:24" ht="12.75">
      <c r="A49" s="4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2"/>
      <c r="Q49" s="42"/>
      <c r="R49" s="42"/>
      <c r="S49" s="2"/>
      <c r="T49" s="42"/>
      <c r="U49" s="42"/>
      <c r="V49" s="42"/>
      <c r="W49" s="2"/>
      <c r="X49" s="2"/>
    </row>
    <row r="50" spans="1:24" ht="12.75">
      <c r="A50" s="4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2"/>
      <c r="Q50" s="42"/>
      <c r="R50" s="42"/>
      <c r="S50" s="2"/>
      <c r="T50" s="42"/>
      <c r="U50" s="42"/>
      <c r="V50" s="42"/>
      <c r="W50" s="2"/>
      <c r="X50" s="2"/>
    </row>
    <row r="53" ht="12.75">
      <c r="A53" s="33"/>
    </row>
    <row r="58" ht="12.75">
      <c r="B58" s="41" t="s">
        <v>64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7</v>
      </c>
      <c r="C61">
        <f>DCOUNTA(T8:T38,1,C59:C60)</f>
        <v>6</v>
      </c>
      <c r="D61">
        <f>DCOUNTA(T8:T38,1,D59:D60)</f>
        <v>3</v>
      </c>
      <c r="F61">
        <f>DCOUNTA(T8:T38,1,F59:F60)</f>
        <v>1</v>
      </c>
    </row>
    <row r="63" spans="2:4" ht="12.75">
      <c r="B63" t="s">
        <v>81</v>
      </c>
      <c r="C63" t="s">
        <v>82</v>
      </c>
      <c r="D63" t="s">
        <v>83</v>
      </c>
    </row>
    <row r="64" spans="2:4" ht="12.75">
      <c r="B64">
        <f>(B61-F61)</f>
        <v>6</v>
      </c>
      <c r="C64">
        <f>(C61-F61)</f>
        <v>5</v>
      </c>
      <c r="D64">
        <f>(D61-F61)</f>
        <v>2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20">
      <selection activeCell="M22" sqref="M22"/>
    </sheetView>
  </sheetViews>
  <sheetFormatPr defaultColWidth="9.140625" defaultRowHeight="12.75"/>
  <sheetData>
    <row r="1" spans="1:14" ht="12.75">
      <c r="A1" s="4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62" t="s">
        <v>90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4" t="s">
        <v>27</v>
      </c>
      <c r="B4" s="17"/>
      <c r="C4" s="17"/>
      <c r="D4" s="17"/>
      <c r="E4" s="17"/>
      <c r="F4" s="17"/>
      <c r="G4" s="17"/>
      <c r="H4" s="152" t="s">
        <v>103</v>
      </c>
      <c r="I4" s="152" t="s">
        <v>55</v>
      </c>
      <c r="J4" s="152">
        <v>2008</v>
      </c>
      <c r="K4" s="153"/>
      <c r="L4" s="17"/>
      <c r="M4" s="17"/>
      <c r="N4" s="18"/>
    </row>
    <row r="5" spans="1:14" ht="12.75">
      <c r="A5" s="2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6"/>
    </row>
    <row r="6" spans="1:14" ht="12.75">
      <c r="A6" s="25" t="s">
        <v>28</v>
      </c>
      <c r="B6" s="3"/>
      <c r="C6" s="3"/>
      <c r="D6" s="3"/>
      <c r="E6" s="3"/>
      <c r="F6" s="3"/>
      <c r="G6" s="163" t="s">
        <v>56</v>
      </c>
      <c r="H6" s="164"/>
      <c r="I6" s="164"/>
      <c r="J6" s="164"/>
      <c r="K6" s="164"/>
      <c r="L6" s="164"/>
      <c r="M6" s="164"/>
      <c r="N6" s="165"/>
    </row>
    <row r="7" spans="1:25" ht="12.75">
      <c r="A7" s="26" t="s">
        <v>29</v>
      </c>
      <c r="B7" s="3"/>
      <c r="C7" s="21">
        <f>Data1!$D$42</f>
        <v>9.493103448275862</v>
      </c>
      <c r="D7" s="3"/>
      <c r="E7" s="3"/>
      <c r="G7" s="3"/>
      <c r="H7" s="3"/>
      <c r="I7" s="3"/>
      <c r="J7" s="3"/>
      <c r="K7" s="3"/>
      <c r="L7" s="3"/>
      <c r="M7" s="3"/>
      <c r="N7" s="16"/>
      <c r="Y7" s="2"/>
    </row>
    <row r="8" spans="1:14" ht="13.5" thickBot="1">
      <c r="A8" s="26" t="s">
        <v>30</v>
      </c>
      <c r="B8" s="3"/>
      <c r="C8" s="21">
        <f>Data1!$E$42</f>
        <v>-0.2275862068965519</v>
      </c>
      <c r="D8" s="3"/>
      <c r="E8" s="3"/>
      <c r="G8" s="8"/>
      <c r="H8" s="8"/>
      <c r="I8" s="8"/>
      <c r="J8" s="8"/>
      <c r="K8" s="8"/>
      <c r="L8" s="8"/>
      <c r="M8" s="8"/>
      <c r="N8" s="19"/>
    </row>
    <row r="9" spans="1:28" ht="12.75">
      <c r="A9" s="26" t="s">
        <v>71</v>
      </c>
      <c r="B9" s="3"/>
      <c r="C9" s="21">
        <f>Data1!$F$42</f>
        <v>4.632758620689654</v>
      </c>
      <c r="D9" s="20">
        <v>0.4</v>
      </c>
      <c r="E9" s="3"/>
      <c r="F9" s="39">
        <v>1</v>
      </c>
      <c r="G9" s="88" t="s">
        <v>106</v>
      </c>
      <c r="H9" s="89"/>
      <c r="I9" s="89"/>
      <c r="J9" s="89"/>
      <c r="K9" s="89"/>
      <c r="L9" s="89"/>
      <c r="M9" s="90"/>
      <c r="N9" s="91"/>
      <c r="X9" s="2"/>
      <c r="Y9" s="2"/>
      <c r="Z9" s="2"/>
      <c r="AA9" s="2"/>
      <c r="AB9" s="2"/>
    </row>
    <row r="10" spans="1:28" ht="12.75">
      <c r="A10" s="26" t="s">
        <v>31</v>
      </c>
      <c r="B10" s="21">
        <f>Data1!$D$43</f>
        <v>14.4</v>
      </c>
      <c r="C10" s="5" t="s">
        <v>32</v>
      </c>
      <c r="D10" s="5">
        <f>Data1!$AB$41</f>
        <v>22</v>
      </c>
      <c r="E10" s="3"/>
      <c r="F10" s="39">
        <v>2</v>
      </c>
      <c r="G10" s="92" t="s">
        <v>108</v>
      </c>
      <c r="H10" s="86"/>
      <c r="I10" s="86"/>
      <c r="J10" s="86"/>
      <c r="K10" s="86"/>
      <c r="L10" s="86"/>
      <c r="M10" s="87"/>
      <c r="N10" s="93"/>
      <c r="X10" s="2"/>
      <c r="Y10" s="2"/>
      <c r="Z10" s="2"/>
      <c r="AA10" s="2"/>
      <c r="AB10" s="2"/>
    </row>
    <row r="11" spans="1:28" ht="12.75">
      <c r="A11" s="26" t="s">
        <v>33</v>
      </c>
      <c r="B11" s="21">
        <f>Data1!$E$44</f>
        <v>-8.2</v>
      </c>
      <c r="C11" s="5" t="s">
        <v>32</v>
      </c>
      <c r="D11" s="23">
        <f>Data1!$AC$41</f>
        <v>17</v>
      </c>
      <c r="E11" s="3"/>
      <c r="F11" s="39">
        <v>3</v>
      </c>
      <c r="G11" s="92" t="s">
        <v>109</v>
      </c>
      <c r="H11" s="86"/>
      <c r="I11" s="86"/>
      <c r="J11" s="86"/>
      <c r="K11" s="86"/>
      <c r="L11" s="86"/>
      <c r="M11" s="87"/>
      <c r="N11" s="93"/>
      <c r="X11" s="2"/>
      <c r="Y11" s="2"/>
      <c r="Z11" s="2"/>
      <c r="AA11" s="2"/>
      <c r="AB11" s="2"/>
    </row>
    <row r="12" spans="1:28" ht="12.75">
      <c r="A12" s="26" t="s">
        <v>34</v>
      </c>
      <c r="B12" s="21">
        <f>Data1!$I$44</f>
        <v>-11</v>
      </c>
      <c r="C12" s="5" t="s">
        <v>32</v>
      </c>
      <c r="D12" s="23">
        <f>Data1!$AD$41</f>
        <v>18</v>
      </c>
      <c r="E12" s="3"/>
      <c r="F12" s="39">
        <v>4</v>
      </c>
      <c r="G12" s="92" t="s">
        <v>110</v>
      </c>
      <c r="H12" s="86"/>
      <c r="I12" s="86"/>
      <c r="J12" s="86"/>
      <c r="K12" s="86"/>
      <c r="L12" s="86"/>
      <c r="M12" s="87"/>
      <c r="N12" s="93"/>
      <c r="X12" s="2"/>
      <c r="Y12" s="2"/>
      <c r="Z12" s="2"/>
      <c r="AA12" s="2"/>
      <c r="AB12" s="2"/>
    </row>
    <row r="13" spans="1:28" ht="12.75">
      <c r="A13" s="27" t="s">
        <v>35</v>
      </c>
      <c r="B13" s="21">
        <f>Data1!$O$42</f>
        <v>7.241379310344827</v>
      </c>
      <c r="C13" s="5"/>
      <c r="D13" s="23"/>
      <c r="E13" s="3"/>
      <c r="F13" s="39">
        <v>5</v>
      </c>
      <c r="G13" s="92" t="s">
        <v>112</v>
      </c>
      <c r="H13" s="86"/>
      <c r="I13" s="86"/>
      <c r="J13" s="86"/>
      <c r="K13" s="86"/>
      <c r="L13" s="86"/>
      <c r="M13" s="87"/>
      <c r="N13" s="93"/>
      <c r="X13" s="2"/>
      <c r="Y13" s="2"/>
      <c r="Z13" s="2"/>
      <c r="AA13" s="2"/>
      <c r="AB13" s="2"/>
    </row>
    <row r="14" spans="1:28" ht="12.75">
      <c r="A14" s="26"/>
      <c r="B14" s="3"/>
      <c r="C14" s="3"/>
      <c r="D14" s="5"/>
      <c r="E14" s="3"/>
      <c r="F14" s="39">
        <v>6</v>
      </c>
      <c r="G14" s="92" t="s">
        <v>113</v>
      </c>
      <c r="H14" s="86"/>
      <c r="I14" s="86"/>
      <c r="J14" s="86"/>
      <c r="K14" s="86"/>
      <c r="L14" s="86"/>
      <c r="M14" s="87"/>
      <c r="N14" s="93"/>
      <c r="X14" s="2"/>
      <c r="Y14" s="2"/>
      <c r="Z14" s="2"/>
      <c r="AA14" s="2"/>
      <c r="AB14" s="2"/>
    </row>
    <row r="15" spans="1:14" ht="12.75">
      <c r="A15" s="25"/>
      <c r="B15" s="3"/>
      <c r="C15" s="21"/>
      <c r="D15" s="3"/>
      <c r="E15" s="3"/>
      <c r="F15" s="39">
        <v>7</v>
      </c>
      <c r="G15" s="92" t="s">
        <v>114</v>
      </c>
      <c r="H15" s="86"/>
      <c r="I15" s="86"/>
      <c r="J15" s="86"/>
      <c r="K15" s="86"/>
      <c r="L15" s="86"/>
      <c r="M15" s="87"/>
      <c r="N15" s="93"/>
    </row>
    <row r="16" spans="1:14" ht="12.75">
      <c r="A16" s="26"/>
      <c r="B16" s="3"/>
      <c r="C16" s="5"/>
      <c r="D16" s="5" t="s">
        <v>36</v>
      </c>
      <c r="E16" s="3"/>
      <c r="F16" s="39">
        <v>8</v>
      </c>
      <c r="G16" s="92" t="s">
        <v>116</v>
      </c>
      <c r="H16" s="86"/>
      <c r="I16" s="86"/>
      <c r="J16" s="86"/>
      <c r="K16" s="86"/>
      <c r="L16" s="86"/>
      <c r="M16" s="87"/>
      <c r="N16" s="93"/>
    </row>
    <row r="17" spans="1:14" ht="12.75">
      <c r="A17" s="25" t="s">
        <v>37</v>
      </c>
      <c r="B17" s="3" t="s">
        <v>38</v>
      </c>
      <c r="C17" s="20">
        <f>Data1!$T$41</f>
        <v>21.8</v>
      </c>
      <c r="D17" s="5">
        <v>42</v>
      </c>
      <c r="E17" s="3"/>
      <c r="F17" s="39">
        <v>9</v>
      </c>
      <c r="G17" s="92" t="s">
        <v>119</v>
      </c>
      <c r="H17" s="86"/>
      <c r="I17" s="86"/>
      <c r="J17" s="86"/>
      <c r="K17" s="86"/>
      <c r="L17" s="86"/>
      <c r="M17" s="87"/>
      <c r="N17" s="93"/>
    </row>
    <row r="18" spans="1:14" ht="12.75">
      <c r="A18" s="26" t="s">
        <v>39</v>
      </c>
      <c r="B18" s="3"/>
      <c r="C18" s="5">
        <v>6</v>
      </c>
      <c r="D18" s="5"/>
      <c r="E18" s="3"/>
      <c r="F18" s="39">
        <v>10</v>
      </c>
      <c r="G18" s="92" t="s">
        <v>120</v>
      </c>
      <c r="H18" s="86"/>
      <c r="I18" s="86"/>
      <c r="J18" s="86"/>
      <c r="K18" s="86"/>
      <c r="L18" s="86"/>
      <c r="M18" s="87"/>
      <c r="N18" s="93"/>
    </row>
    <row r="19" spans="1:14" ht="12.75">
      <c r="A19" s="26" t="s">
        <v>40</v>
      </c>
      <c r="B19" s="3"/>
      <c r="C19" s="5">
        <f>Data1!$C$64</f>
        <v>5</v>
      </c>
      <c r="D19" s="5"/>
      <c r="E19" s="3"/>
      <c r="F19" s="39">
        <v>11</v>
      </c>
      <c r="G19" s="92" t="s">
        <v>121</v>
      </c>
      <c r="H19" s="86"/>
      <c r="I19" s="86"/>
      <c r="J19" s="86"/>
      <c r="K19" s="86"/>
      <c r="L19" s="86"/>
      <c r="M19" s="87"/>
      <c r="N19" s="93"/>
    </row>
    <row r="20" spans="1:14" ht="12.75">
      <c r="A20" s="26" t="s">
        <v>65</v>
      </c>
      <c r="B20" s="3"/>
      <c r="C20" s="5">
        <f>Data1!$D$64</f>
        <v>2</v>
      </c>
      <c r="D20" s="5"/>
      <c r="E20" s="3"/>
      <c r="F20" s="39">
        <v>12</v>
      </c>
      <c r="G20" s="92" t="s">
        <v>122</v>
      </c>
      <c r="H20" s="86"/>
      <c r="I20" s="86"/>
      <c r="J20" s="86"/>
      <c r="K20" s="86"/>
      <c r="L20" s="86"/>
      <c r="M20" s="87"/>
      <c r="N20" s="93"/>
    </row>
    <row r="21" spans="1:14" ht="12.75">
      <c r="A21" s="26" t="s">
        <v>41</v>
      </c>
      <c r="B21" s="3" t="s">
        <v>42</v>
      </c>
      <c r="C21" s="5">
        <f>Data1!$T$43</f>
        <v>7.3</v>
      </c>
      <c r="D21" s="5"/>
      <c r="E21" s="3"/>
      <c r="F21" s="39">
        <v>13</v>
      </c>
      <c r="G21" s="92" t="s">
        <v>124</v>
      </c>
      <c r="H21" s="86"/>
      <c r="I21" s="86"/>
      <c r="J21" s="86"/>
      <c r="K21" s="86"/>
      <c r="L21" s="86"/>
      <c r="M21" s="87"/>
      <c r="N21" s="93"/>
    </row>
    <row r="22" spans="1:14" ht="12.75">
      <c r="A22" s="26" t="s">
        <v>43</v>
      </c>
      <c r="B22" s="3"/>
      <c r="C22" s="23">
        <f>Data1!$AE$41</f>
        <v>4</v>
      </c>
      <c r="D22" s="5"/>
      <c r="E22" s="3"/>
      <c r="F22" s="39">
        <v>14</v>
      </c>
      <c r="G22" s="92" t="s">
        <v>125</v>
      </c>
      <c r="H22" s="86"/>
      <c r="I22" s="86"/>
      <c r="J22" s="86"/>
      <c r="K22" s="86"/>
      <c r="L22" s="86"/>
      <c r="M22" s="87"/>
      <c r="N22" s="93"/>
    </row>
    <row r="23" spans="1:14" ht="12.75">
      <c r="A23" s="26"/>
      <c r="B23" s="3"/>
      <c r="C23" s="5"/>
      <c r="D23" s="5"/>
      <c r="E23" s="3"/>
      <c r="F23" s="39">
        <v>15</v>
      </c>
      <c r="G23" s="92" t="s">
        <v>128</v>
      </c>
      <c r="H23" s="86"/>
      <c r="I23" s="86"/>
      <c r="J23" s="86"/>
      <c r="K23" s="86"/>
      <c r="L23" s="86"/>
      <c r="M23" s="87"/>
      <c r="N23" s="93"/>
    </row>
    <row r="24" spans="1:14" ht="12.75">
      <c r="A24" s="25" t="s">
        <v>44</v>
      </c>
      <c r="B24" s="3"/>
      <c r="C24" s="5"/>
      <c r="D24" s="5"/>
      <c r="E24" s="5" t="s">
        <v>32</v>
      </c>
      <c r="F24" s="39">
        <v>16</v>
      </c>
      <c r="G24" s="92" t="s">
        <v>129</v>
      </c>
      <c r="H24" s="86"/>
      <c r="I24" s="86"/>
      <c r="J24" s="86"/>
      <c r="K24" s="86"/>
      <c r="L24" s="86"/>
      <c r="M24" s="87"/>
      <c r="N24" s="93"/>
    </row>
    <row r="25" spans="1:14" ht="12.75">
      <c r="A25" s="26" t="s">
        <v>45</v>
      </c>
      <c r="B25" s="3"/>
      <c r="C25" s="20">
        <f>Data1!$S$43</f>
        <v>7.5</v>
      </c>
      <c r="D25" s="5" t="s">
        <v>46</v>
      </c>
      <c r="E25" s="5">
        <f>Data1!$AF$41</f>
        <v>17</v>
      </c>
      <c r="F25" s="39">
        <v>17</v>
      </c>
      <c r="G25" s="92" t="s">
        <v>131</v>
      </c>
      <c r="H25" s="86"/>
      <c r="I25" s="86"/>
      <c r="J25" s="86"/>
      <c r="K25" s="86"/>
      <c r="L25" s="86"/>
      <c r="M25" s="87"/>
      <c r="N25" s="93"/>
    </row>
    <row r="26" spans="1:14" ht="12.75">
      <c r="A26" s="26" t="s">
        <v>47</v>
      </c>
      <c r="B26" s="3"/>
      <c r="C26" s="5">
        <f>Data1!$S$41</f>
        <v>110.99999999999999</v>
      </c>
      <c r="D26" s="5" t="s">
        <v>46</v>
      </c>
      <c r="E26" s="3"/>
      <c r="F26" s="39">
        <v>18</v>
      </c>
      <c r="G26" s="92" t="s">
        <v>132</v>
      </c>
      <c r="H26" s="86"/>
      <c r="I26" s="86"/>
      <c r="J26" s="86"/>
      <c r="K26" s="86"/>
      <c r="L26" s="86"/>
      <c r="M26" s="87"/>
      <c r="N26" s="93"/>
    </row>
    <row r="27" spans="1:14" ht="12.75">
      <c r="A27" s="26"/>
      <c r="B27" s="3"/>
      <c r="C27" s="21"/>
      <c r="D27" s="5"/>
      <c r="E27" s="5"/>
      <c r="F27" s="39">
        <v>19</v>
      </c>
      <c r="G27" s="92" t="s">
        <v>133</v>
      </c>
      <c r="H27" s="86"/>
      <c r="I27" s="86"/>
      <c r="J27" s="86"/>
      <c r="K27" s="86"/>
      <c r="L27" s="86"/>
      <c r="M27" s="87"/>
      <c r="N27" s="93"/>
    </row>
    <row r="28" spans="1:14" ht="12.75">
      <c r="A28" s="26"/>
      <c r="B28" s="3"/>
      <c r="C28" s="5"/>
      <c r="D28" s="5"/>
      <c r="E28" s="5"/>
      <c r="F28" s="39">
        <v>20</v>
      </c>
      <c r="G28" s="92" t="s">
        <v>134</v>
      </c>
      <c r="H28" s="86"/>
      <c r="I28" s="86"/>
      <c r="J28" s="86"/>
      <c r="K28" s="86"/>
      <c r="L28" s="86"/>
      <c r="M28" s="87"/>
      <c r="N28" s="93"/>
    </row>
    <row r="29" spans="1:14" ht="12.75">
      <c r="A29" s="25" t="s">
        <v>48</v>
      </c>
      <c r="B29" s="3" t="s">
        <v>49</v>
      </c>
      <c r="C29" s="5"/>
      <c r="D29" s="5"/>
      <c r="E29" s="5"/>
      <c r="F29" s="39">
        <v>21</v>
      </c>
      <c r="G29" s="92" t="s">
        <v>135</v>
      </c>
      <c r="H29" s="86"/>
      <c r="I29" s="86"/>
      <c r="J29" s="86"/>
      <c r="K29" s="86"/>
      <c r="L29" s="86"/>
      <c r="M29" s="87"/>
      <c r="N29" s="93"/>
    </row>
    <row r="30" spans="1:14" ht="12.75">
      <c r="A30" s="26" t="s">
        <v>93</v>
      </c>
      <c r="B30" s="3"/>
      <c r="C30" s="5">
        <f>Data1!$Q$43</f>
        <v>49</v>
      </c>
      <c r="D30" s="5"/>
      <c r="E30" s="5"/>
      <c r="F30" s="39">
        <v>22</v>
      </c>
      <c r="G30" s="92" t="s">
        <v>136</v>
      </c>
      <c r="H30" s="86"/>
      <c r="I30" s="86"/>
      <c r="J30" s="86"/>
      <c r="K30" s="86"/>
      <c r="L30" s="86"/>
      <c r="M30" s="87"/>
      <c r="N30" s="93"/>
    </row>
    <row r="31" spans="1:14" ht="12.75">
      <c r="A31" s="26" t="s">
        <v>150</v>
      </c>
      <c r="B31" s="3"/>
      <c r="C31" s="5">
        <f>Data1!$AP$9</f>
        <v>3</v>
      </c>
      <c r="D31" s="21"/>
      <c r="E31" s="5"/>
      <c r="F31" s="39">
        <v>23</v>
      </c>
      <c r="G31" s="92" t="s">
        <v>137</v>
      </c>
      <c r="H31" s="86"/>
      <c r="I31" s="86"/>
      <c r="J31" s="86"/>
      <c r="K31" s="86"/>
      <c r="L31" s="86"/>
      <c r="M31" s="87"/>
      <c r="N31" s="93"/>
    </row>
    <row r="32" spans="1:14" ht="12.75">
      <c r="A32" s="26"/>
      <c r="B32" s="3"/>
      <c r="C32" s="5"/>
      <c r="D32" s="5"/>
      <c r="E32" s="23"/>
      <c r="F32" s="39">
        <v>24</v>
      </c>
      <c r="G32" s="92" t="s">
        <v>138</v>
      </c>
      <c r="H32" s="86"/>
      <c r="I32" s="86"/>
      <c r="J32" s="86"/>
      <c r="K32" s="86"/>
      <c r="L32" s="86"/>
      <c r="M32" s="87"/>
      <c r="N32" s="93"/>
    </row>
    <row r="33" spans="1:14" ht="12.75">
      <c r="A33" s="25" t="s">
        <v>50</v>
      </c>
      <c r="B33" s="3"/>
      <c r="C33" s="5"/>
      <c r="D33" s="3"/>
      <c r="E33" s="3"/>
      <c r="F33" s="39">
        <v>25</v>
      </c>
      <c r="G33" s="92" t="s">
        <v>139</v>
      </c>
      <c r="H33" s="86"/>
      <c r="I33" s="86"/>
      <c r="J33" s="86"/>
      <c r="K33" s="86"/>
      <c r="L33" s="86"/>
      <c r="M33" s="87"/>
      <c r="N33" s="93"/>
    </row>
    <row r="34" spans="1:14" ht="12.75">
      <c r="A34" s="26" t="s">
        <v>51</v>
      </c>
      <c r="B34" s="3"/>
      <c r="C34" s="5">
        <f>Data1!$Z$41</f>
        <v>0</v>
      </c>
      <c r="D34" s="3"/>
      <c r="E34" s="3"/>
      <c r="F34" s="39">
        <v>26</v>
      </c>
      <c r="G34" s="92" t="s">
        <v>141</v>
      </c>
      <c r="H34" s="86"/>
      <c r="I34" s="86"/>
      <c r="J34" s="86"/>
      <c r="K34" s="86"/>
      <c r="L34" s="86"/>
      <c r="M34" s="87"/>
      <c r="N34" s="93"/>
    </row>
    <row r="35" spans="1:14" ht="12.75">
      <c r="A35" s="26" t="s">
        <v>52</v>
      </c>
      <c r="B35" s="3"/>
      <c r="C35" s="5"/>
      <c r="D35" s="3"/>
      <c r="E35" s="3"/>
      <c r="F35" s="39">
        <v>27</v>
      </c>
      <c r="G35" s="92" t="s">
        <v>142</v>
      </c>
      <c r="H35" s="86"/>
      <c r="I35" s="86"/>
      <c r="J35" s="86"/>
      <c r="K35" s="86"/>
      <c r="L35" s="86"/>
      <c r="M35" s="87"/>
      <c r="N35" s="93"/>
    </row>
    <row r="36" spans="1:14" ht="12.75">
      <c r="A36" s="26" t="s">
        <v>53</v>
      </c>
      <c r="B36" s="3"/>
      <c r="C36" s="23"/>
      <c r="D36" s="5"/>
      <c r="E36" s="3"/>
      <c r="F36" s="39">
        <v>28</v>
      </c>
      <c r="G36" s="92" t="s">
        <v>143</v>
      </c>
      <c r="H36" s="86"/>
      <c r="I36" s="86"/>
      <c r="J36" s="86"/>
      <c r="K36" s="86"/>
      <c r="L36" s="86"/>
      <c r="M36" s="87"/>
      <c r="N36" s="93"/>
    </row>
    <row r="37" spans="1:14" ht="12.75">
      <c r="A37" s="26" t="s">
        <v>24</v>
      </c>
      <c r="B37" s="3"/>
      <c r="C37" s="5">
        <f>Data1!$AA$41</f>
        <v>0</v>
      </c>
      <c r="D37" s="5"/>
      <c r="E37" s="3"/>
      <c r="F37" s="39">
        <v>29</v>
      </c>
      <c r="G37" s="92" t="s">
        <v>149</v>
      </c>
      <c r="H37" s="86"/>
      <c r="I37" s="86"/>
      <c r="J37" s="86"/>
      <c r="K37" s="86"/>
      <c r="L37" s="86"/>
      <c r="M37" s="87"/>
      <c r="N37" s="93"/>
    </row>
    <row r="38" spans="1:14" ht="12.75">
      <c r="A38" s="26" t="s">
        <v>54</v>
      </c>
      <c r="B38" s="3"/>
      <c r="C38" s="5">
        <v>0</v>
      </c>
      <c r="D38" s="5"/>
      <c r="E38" s="3"/>
      <c r="F38" s="39"/>
      <c r="G38" s="92"/>
      <c r="H38" s="86"/>
      <c r="I38" s="86"/>
      <c r="J38" s="86"/>
      <c r="K38" s="86"/>
      <c r="L38" s="86"/>
      <c r="M38" s="87"/>
      <c r="N38" s="93"/>
    </row>
    <row r="39" spans="1:14" ht="13.5" thickBot="1">
      <c r="A39" s="26" t="s">
        <v>23</v>
      </c>
      <c r="B39" s="3"/>
      <c r="C39" s="5">
        <f>Data1!$AN$9</f>
        <v>16</v>
      </c>
      <c r="D39" s="5"/>
      <c r="E39" s="3"/>
      <c r="F39" s="39"/>
      <c r="G39" s="94"/>
      <c r="H39" s="95"/>
      <c r="I39" s="95"/>
      <c r="J39" s="95"/>
      <c r="K39" s="95"/>
      <c r="L39" s="95"/>
      <c r="M39" s="96"/>
      <c r="N39" s="97"/>
    </row>
    <row r="40" spans="1:14" ht="12.75">
      <c r="A40" s="26" t="s">
        <v>25</v>
      </c>
      <c r="B40" s="3"/>
      <c r="C40" s="5">
        <f>Data1!$AO$9</f>
        <v>23</v>
      </c>
      <c r="D40" s="5"/>
      <c r="E40" s="3"/>
      <c r="F40" s="5"/>
      <c r="G40" s="34"/>
      <c r="H40" s="40"/>
      <c r="I40" s="40"/>
      <c r="J40" s="40"/>
      <c r="K40" s="40"/>
      <c r="L40" s="40"/>
      <c r="M40" s="34"/>
      <c r="N40" s="35"/>
    </row>
    <row r="41" spans="1:14" ht="12.75">
      <c r="A41" s="26" t="s">
        <v>26</v>
      </c>
      <c r="B41" s="3"/>
      <c r="C41" s="5">
        <f>Data1!$Y$41</f>
        <v>0</v>
      </c>
      <c r="D41" s="5"/>
      <c r="E41" s="3"/>
      <c r="F41" s="5"/>
      <c r="G41" s="3"/>
      <c r="H41" s="22"/>
      <c r="I41" s="22"/>
      <c r="J41" s="22"/>
      <c r="K41" s="22"/>
      <c r="L41" s="22"/>
      <c r="M41" s="3"/>
      <c r="N41" s="16"/>
    </row>
    <row r="42" spans="1:14" ht="12.75">
      <c r="A42" s="26"/>
      <c r="B42" s="3"/>
      <c r="C42" s="3"/>
      <c r="D42" s="5"/>
      <c r="E42" s="3"/>
      <c r="F42" s="3"/>
      <c r="G42" s="3"/>
      <c r="H42" s="22"/>
      <c r="I42" s="22"/>
      <c r="J42" s="22"/>
      <c r="K42" s="22"/>
      <c r="L42" s="22"/>
      <c r="M42" s="3"/>
      <c r="N42" s="16"/>
    </row>
    <row r="43" spans="1:14" ht="12.75">
      <c r="A43" s="25" t="s">
        <v>144</v>
      </c>
      <c r="B43" s="3" t="s">
        <v>145</v>
      </c>
      <c r="C43" s="3"/>
      <c r="D43" s="5"/>
      <c r="E43" s="3"/>
      <c r="F43" s="3"/>
      <c r="G43" s="3"/>
      <c r="H43" s="22"/>
      <c r="I43" s="22"/>
      <c r="J43" s="22"/>
      <c r="K43" s="22"/>
      <c r="L43" s="22"/>
      <c r="M43" s="3"/>
      <c r="N43" s="16"/>
    </row>
    <row r="44" spans="1:14" ht="12.75">
      <c r="A44" s="26"/>
      <c r="B44" s="3" t="s">
        <v>146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6"/>
    </row>
    <row r="45" spans="1:14" ht="12.75">
      <c r="A45" s="26"/>
      <c r="B45" s="3" t="s">
        <v>151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6"/>
    </row>
    <row r="46" spans="1:14" ht="12.75">
      <c r="A46" s="26"/>
      <c r="B46" s="3" t="s">
        <v>147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6"/>
    </row>
    <row r="47" spans="1:14" ht="13.5" thickBot="1">
      <c r="A47" s="28"/>
      <c r="B47" s="8" t="s">
        <v>148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9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rjeffries</cp:lastModifiedBy>
  <cp:lastPrinted>2008-02-01T19:31:00Z</cp:lastPrinted>
  <dcterms:created xsi:type="dcterms:W3CDTF">1998-03-11T18:30:34Z</dcterms:created>
  <dcterms:modified xsi:type="dcterms:W3CDTF">2009-03-29T09:50:51Z</dcterms:modified>
  <cp:category/>
  <cp:version/>
  <cp:contentType/>
  <cp:contentStatus/>
</cp:coreProperties>
</file>