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<sst xmlns="http://schemas.openxmlformats.org/spreadsheetml/2006/main" count="187" uniqueCount="159">
  <si>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</si>
  <si>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</si>
  <si>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</si>
  <si>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</si>
  <si>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</si>
  <si>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</si>
  <si>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</si>
  <si>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</si>
  <si>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</si>
  <si>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</si>
  <si>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</si>
  <si>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</si>
  <si>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</si>
  <si>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</si>
  <si>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</si>
  <si>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</si>
  <si>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</si>
  <si>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</si>
  <si>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</si>
  <si>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</si>
  <si>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</si>
  <si>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</si>
  <si>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</si>
  <si>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</si>
  <si>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</si>
  <si>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</si>
  <si>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</si>
  <si>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</si>
  <si>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</si>
  <si>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</si>
  <si>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</si>
  <si>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</si>
  <si>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</si>
  <si>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</si>
  <si>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</si>
  <si>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</si>
  <si>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</si>
  <si>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</si>
  <si>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</si>
  <si>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</si>
  <si>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</si>
  <si>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</si>
  <si>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</si>
  <si>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</si>
  <si>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</si>
  <si>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</si>
  <si>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</si>
  <si>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</si>
  <si>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</si>
  <si>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</si>
  <si>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</si>
  <si>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</si>
  <si>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</si>
  <si>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</si>
  <si>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</si>
  <si>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</si>
  <si>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</si>
  <si>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</si>
  <si>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</si>
  <si>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</si>
  <si>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</si>
  <si>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</si>
  <si>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</si>
  <si>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</si>
  <si>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</si>
  <si>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</si>
  <si>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</si>
  <si>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</si>
  <si>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</si>
  <si>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</si>
  <si>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</si>
  <si>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</si>
  <si>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</si>
  <si>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</si>
  <si>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</si>
  <si>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</si>
  <si>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</si>
  <si>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</si>
  <si>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</si>
  <si>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</si>
  <si>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</si>
  <si>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</si>
  <si>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</si>
  <si>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</si>
  <si>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</si>
  <si>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</si>
  <si>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</si>
  <si>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</si>
  <si>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</si>
  <si>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</si>
  <si>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</si>
  <si>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</si>
  <si>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</si>
  <si>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</si>
  <si>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</si>
  <si>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</si>
  <si>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</si>
  <si>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</si>
  <si>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</si>
  <si>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</si>
  <si>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</si>
  <si>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</si>
  <si>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</si>
  <si>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</si>
  <si>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WSW3</t>
  </si>
  <si>
    <t>WNW2</t>
  </si>
  <si>
    <t>SW2</t>
  </si>
  <si>
    <t>Bright spells and reasonably mild. With a few showers developing in the early evening.</t>
  </si>
  <si>
    <t>Brighter with a cold start. A good deal of sunshine but remaining cold. Frosty evening.</t>
  </si>
  <si>
    <t>W5</t>
  </si>
  <si>
    <t>tr</t>
  </si>
  <si>
    <t>Some sunshine at times, but windy. Becomig very gusty later with rain/sleet overnight.</t>
  </si>
  <si>
    <t>A frosty start very early, then cloudier and turning milder through the day.</t>
  </si>
  <si>
    <t>A cold wind, bringing in some wintry showers after an icy start. Some sunshine too.</t>
  </si>
  <si>
    <t>NW3</t>
  </si>
  <si>
    <t>WSW2</t>
  </si>
  <si>
    <t>SSE2</t>
  </si>
  <si>
    <t>Cloudy with only brief sunny intervals. One or two scattered showers as well. Rain overnight.</t>
  </si>
  <si>
    <t>Windy and cold, with winds brisk at times accentuating the chill. Some sunshine later.</t>
  </si>
  <si>
    <t xml:space="preserve">Cloudy and cold after early frosat, damp and rather cold with little or no brightness. </t>
  </si>
  <si>
    <t>SE2</t>
  </si>
  <si>
    <t>Damp and cold with light drizzle from time to time, and more persistent rain overnight.</t>
  </si>
  <si>
    <t>NE3</t>
  </si>
  <si>
    <t>A cold and snowy start, with a slight covering. Remaining cold and damp with snow shs/</t>
  </si>
  <si>
    <t>2cm</t>
  </si>
  <si>
    <t>Cold and wet with rain throughout the day, persistent at times. Feeling cold, sleet by eve.</t>
  </si>
  <si>
    <t>NE1</t>
  </si>
  <si>
    <t>A very slight dusting of snow again, then cold and dry but a lot of cloud.</t>
  </si>
  <si>
    <t>SW1</t>
  </si>
  <si>
    <t>SE1</t>
  </si>
  <si>
    <t>ENE2</t>
  </si>
  <si>
    <t>A glorious day again with lots of sunshien after a touch of ground frost. Winds were light.</t>
  </si>
  <si>
    <t>A day of long sunny spells after a slight frost. Long sunny spells developed.</t>
  </si>
  <si>
    <t>After a frosty start, the day was dry and bright with some decent sunny spells.</t>
  </si>
  <si>
    <t>A slight frost, then generally bright with some sunshine and feeling pleasantly mild.</t>
  </si>
  <si>
    <t>Rain clearing and snow had thawed quickly overnight. Brighter spells developing.</t>
  </si>
  <si>
    <t>A dry and cold start, but snow developing through the day, turning to rain overnight.</t>
  </si>
  <si>
    <t>Calm</t>
  </si>
  <si>
    <t>A foggy, frosty start and only slowly brightening up. Sunny spells developing late-mornin.</t>
  </si>
  <si>
    <t xml:space="preserve">Much cloudier with a brisk wind from the east making it feel cold, too. </t>
  </si>
  <si>
    <t>February</t>
  </si>
  <si>
    <t>ENE3</t>
  </si>
  <si>
    <t>NE2</t>
  </si>
  <si>
    <t>NNE2</t>
  </si>
  <si>
    <t>Cold and cloudy with a few snow flurries from time to time. Feeling colder in the wind.</t>
  </si>
  <si>
    <t>A cold day with little if any brightness, and a stiff easterly wind making it feel raw.</t>
  </si>
  <si>
    <t>Cold and raw with a lot of cloud, and only a few brighter breaks from time to time.</t>
  </si>
  <si>
    <t>A slight dustign of snow at first from overnight flurries. Cold and cloudy for the day.</t>
  </si>
  <si>
    <t>NNE3</t>
  </si>
  <si>
    <t>Cloudy and generally dry with a chilly breeze, but temperatures higher than recent days.</t>
  </si>
  <si>
    <t>Cold and raw with damp weather, drizze and low cloud. Temperatures barely rising!</t>
  </si>
  <si>
    <t>NW2</t>
  </si>
  <si>
    <t>A cloudy and damp start, but gradually brightening up with some sunshine by afternoon.</t>
  </si>
  <si>
    <t>A bright or sunny day. After a cold start, temperatures climbed higher than recent days.</t>
  </si>
  <si>
    <t>NOTES:</t>
  </si>
  <si>
    <t>This was a cold wintermonth, and although there was no severely cold weather or ice days, the overall mean of just 3.0C was the lowest since</t>
  </si>
  <si>
    <t>2010 (2.6C). The absolute max of 9.9C was also the lowest for February on 20-years of records. There were frequent frosts and some snow</t>
  </si>
  <si>
    <t>but lying snow soon melted. It was a drier month than recently too, although the total was close to average.</t>
  </si>
  <si>
    <t>Feb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</si>
</sst>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8</c:v>
                </c:pt>
                <c:pt idx="1">
                  <c:v>5.4</c:v>
                </c:pt>
                <c:pt idx="2">
                  <c:v>9.9</c:v>
                </c:pt>
                <c:pt idx="3">
                  <c:v>9.3</c:v>
                </c:pt>
                <c:pt idx="4">
                  <c:v>5.4</c:v>
                </c:pt>
                <c:pt idx="5">
                  <c:v>5.9</c:v>
                </c:pt>
                <c:pt idx="6">
                  <c:v>3.6</c:v>
                </c:pt>
                <c:pt idx="7">
                  <c:v>6.4</c:v>
                </c:pt>
                <c:pt idx="8">
                  <c:v>4.3</c:v>
                </c:pt>
                <c:pt idx="9">
                  <c:v>4.4</c:v>
                </c:pt>
                <c:pt idx="10">
                  <c:v>2.1</c:v>
                </c:pt>
                <c:pt idx="11">
                  <c:v>2</c:v>
                </c:pt>
                <c:pt idx="12">
                  <c:v>5.7</c:v>
                </c:pt>
                <c:pt idx="13">
                  <c:v>9.1</c:v>
                </c:pt>
                <c:pt idx="14">
                  <c:v>9.6</c:v>
                </c:pt>
                <c:pt idx="15">
                  <c:v>8.6</c:v>
                </c:pt>
                <c:pt idx="16">
                  <c:v>9.2</c:v>
                </c:pt>
                <c:pt idx="17">
                  <c:v>8.5</c:v>
                </c:pt>
                <c:pt idx="18">
                  <c:v>8.9</c:v>
                </c:pt>
                <c:pt idx="19">
                  <c:v>3.6</c:v>
                </c:pt>
                <c:pt idx="20">
                  <c:v>2.3</c:v>
                </c:pt>
                <c:pt idx="21">
                  <c:v>1.3</c:v>
                </c:pt>
                <c:pt idx="22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4.1</c:v>
                </c:pt>
                <c:pt idx="1">
                  <c:v>0.1</c:v>
                </c:pt>
                <c:pt idx="2">
                  <c:v>-2</c:v>
                </c:pt>
                <c:pt idx="3">
                  <c:v>6.5</c:v>
                </c:pt>
                <c:pt idx="4">
                  <c:v>0.5</c:v>
                </c:pt>
                <c:pt idx="5">
                  <c:v>1.1</c:v>
                </c:pt>
                <c:pt idx="6">
                  <c:v>-1</c:v>
                </c:pt>
                <c:pt idx="7">
                  <c:v>-0.5</c:v>
                </c:pt>
                <c:pt idx="8">
                  <c:v>0.8</c:v>
                </c:pt>
                <c:pt idx="9">
                  <c:v>1.2</c:v>
                </c:pt>
                <c:pt idx="10">
                  <c:v>0.2</c:v>
                </c:pt>
                <c:pt idx="11">
                  <c:v>0.1</c:v>
                </c:pt>
                <c:pt idx="12">
                  <c:v>-0.2</c:v>
                </c:pt>
                <c:pt idx="13">
                  <c:v>0.1</c:v>
                </c:pt>
                <c:pt idx="14">
                  <c:v>-0.4</c:v>
                </c:pt>
                <c:pt idx="15">
                  <c:v>-1.4</c:v>
                </c:pt>
                <c:pt idx="16">
                  <c:v>-0.1</c:v>
                </c:pt>
                <c:pt idx="17">
                  <c:v>0.6</c:v>
                </c:pt>
                <c:pt idx="18">
                  <c:v>-3.9</c:v>
                </c:pt>
                <c:pt idx="19">
                  <c:v>-2.2</c:v>
                </c:pt>
                <c:pt idx="20">
                  <c:v>0</c:v>
                </c:pt>
                <c:pt idx="21">
                  <c:v>-0.4</c:v>
                </c:pt>
                <c:pt idx="22">
                  <c:v>-0.9</c:v>
                </c:pt>
                <c:pt idx="23">
                  <c:v>-0.2</c:v>
                </c:pt>
              </c:numCache>
            </c:numRef>
          </c:val>
          <c:smooth val="0"/>
        </c:ser>
        <c:marker val="1"/>
        <c:axId val="32423833"/>
        <c:axId val="23379042"/>
      </c:lineChart>
      <c:cat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2.4</c:v>
                </c:pt>
                <c:pt idx="4">
                  <c:v>4.7</c:v>
                </c:pt>
                <c:pt idx="5">
                  <c:v>0</c:v>
                </c:pt>
                <c:pt idx="6">
                  <c:v>0.3</c:v>
                </c:pt>
                <c:pt idx="7">
                  <c:v>2.7</c:v>
                </c:pt>
                <c:pt idx="8">
                  <c:v>3.6</c:v>
                </c:pt>
                <c:pt idx="9">
                  <c:v>13.8</c:v>
                </c:pt>
                <c:pt idx="10">
                  <c:v>0.7</c:v>
                </c:pt>
                <c:pt idx="11">
                  <c:v>0</c:v>
                </c:pt>
                <c:pt idx="12">
                  <c:v>11.8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9084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3.4</c:v>
                </c:pt>
                <c:pt idx="1">
                  <c:v>5.8</c:v>
                </c:pt>
                <c:pt idx="2">
                  <c:v>0.3</c:v>
                </c:pt>
                <c:pt idx="3">
                  <c:v>4.7</c:v>
                </c:pt>
                <c:pt idx="4">
                  <c:v>3.3</c:v>
                </c:pt>
                <c:pt idx="5">
                  <c:v>1.1</c:v>
                </c:pt>
                <c:pt idx="6">
                  <c:v>1.2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</c:v>
                </c:pt>
                <c:pt idx="14">
                  <c:v>2.5</c:v>
                </c:pt>
                <c:pt idx="15">
                  <c:v>4.8</c:v>
                </c:pt>
                <c:pt idx="16">
                  <c:v>7.2</c:v>
                </c:pt>
                <c:pt idx="17">
                  <c:v>6.3</c:v>
                </c:pt>
                <c:pt idx="18">
                  <c:v>5.7</c:v>
                </c:pt>
                <c:pt idx="19">
                  <c:v>0.3</c:v>
                </c:pt>
                <c:pt idx="20">
                  <c:v>0.6</c:v>
                </c:pt>
                <c:pt idx="21">
                  <c:v>0</c:v>
                </c:pt>
                <c:pt idx="22">
                  <c:v>0.5</c:v>
                </c:pt>
              </c:numCache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3.1</c:v>
                </c:pt>
                <c:pt idx="1">
                  <c:v>-2.9</c:v>
                </c:pt>
                <c:pt idx="2">
                  <c:v>-6.5</c:v>
                </c:pt>
                <c:pt idx="3">
                  <c:v>3.3</c:v>
                </c:pt>
                <c:pt idx="4">
                  <c:v>-1.9</c:v>
                </c:pt>
                <c:pt idx="5">
                  <c:v>-1.6</c:v>
                </c:pt>
                <c:pt idx="6">
                  <c:v>-4.5</c:v>
                </c:pt>
                <c:pt idx="7">
                  <c:v>-4.5</c:v>
                </c:pt>
                <c:pt idx="8">
                  <c:v>-1.1</c:v>
                </c:pt>
                <c:pt idx="9">
                  <c:v>1.9</c:v>
                </c:pt>
                <c:pt idx="10">
                  <c:v>0.2</c:v>
                </c:pt>
                <c:pt idx="11">
                  <c:v>-0.4</c:v>
                </c:pt>
                <c:pt idx="12">
                  <c:v>-1.1</c:v>
                </c:pt>
                <c:pt idx="13">
                  <c:v>0.2</c:v>
                </c:pt>
                <c:pt idx="14">
                  <c:v>-4.1</c:v>
                </c:pt>
                <c:pt idx="15">
                  <c:v>-4.7</c:v>
                </c:pt>
                <c:pt idx="16">
                  <c:v>-5.1</c:v>
                </c:pt>
                <c:pt idx="17">
                  <c:v>-3.7</c:v>
                </c:pt>
                <c:pt idx="18">
                  <c:v>-7.7</c:v>
                </c:pt>
                <c:pt idx="19">
                  <c:v>-5.7</c:v>
                </c:pt>
                <c:pt idx="20">
                  <c:v>-0.7</c:v>
                </c:pt>
                <c:pt idx="21">
                  <c:v>-1.2</c:v>
                </c:pt>
                <c:pt idx="22">
                  <c:v>-3</c:v>
                </c:pt>
                <c:pt idx="23">
                  <c:v>-3.6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2617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4.9</c:v>
                </c:pt>
                <c:pt idx="1">
                  <c:v>2.8</c:v>
                </c:pt>
                <c:pt idx="2">
                  <c:v>4.2</c:v>
                </c:pt>
                <c:pt idx="3">
                  <c:v>5.1</c:v>
                </c:pt>
                <c:pt idx="4">
                  <c:v>2.6</c:v>
                </c:pt>
                <c:pt idx="5">
                  <c:v>3.8</c:v>
                </c:pt>
                <c:pt idx="6">
                  <c:v>2</c:v>
                </c:pt>
                <c:pt idx="7">
                  <c:v>2.4</c:v>
                </c:pt>
                <c:pt idx="8">
                  <c:v>3</c:v>
                </c:pt>
                <c:pt idx="9">
                  <c:v>3.8</c:v>
                </c:pt>
                <c:pt idx="10">
                  <c:v>3.6</c:v>
                </c:pt>
                <c:pt idx="11">
                  <c:v>3.2</c:v>
                </c:pt>
                <c:pt idx="12">
                  <c:v>2.5</c:v>
                </c:pt>
                <c:pt idx="13">
                  <c:v>3.9</c:v>
                </c:pt>
                <c:pt idx="14">
                  <c:v>3.4</c:v>
                </c:pt>
                <c:pt idx="15">
                  <c:v>2.4</c:v>
                </c:pt>
                <c:pt idx="16">
                  <c:v>2.5</c:v>
                </c:pt>
                <c:pt idx="17">
                  <c:v>3</c:v>
                </c:pt>
                <c:pt idx="18">
                  <c:v>2.4</c:v>
                </c:pt>
                <c:pt idx="19">
                  <c:v>3.2</c:v>
                </c:pt>
                <c:pt idx="20">
                  <c:v>2.4</c:v>
                </c:pt>
                <c:pt idx="21">
                  <c:v>2.1</c:v>
                </c:pt>
                <c:pt idx="22">
                  <c:v>2</c:v>
                </c:pt>
                <c:pt idx="23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5.3</c:v>
                </c:pt>
                <c:pt idx="1">
                  <c:v>3.5</c:v>
                </c:pt>
                <c:pt idx="2">
                  <c:v>4.1</c:v>
                </c:pt>
                <c:pt idx="3">
                  <c:v>5.6</c:v>
                </c:pt>
                <c:pt idx="4">
                  <c:v>3.4</c:v>
                </c:pt>
                <c:pt idx="5">
                  <c:v>4.1</c:v>
                </c:pt>
                <c:pt idx="6">
                  <c:v>2.6</c:v>
                </c:pt>
                <c:pt idx="7">
                  <c:v>2.8</c:v>
                </c:pt>
                <c:pt idx="8">
                  <c:v>3.4</c:v>
                </c:pt>
                <c:pt idx="9">
                  <c:v>4.2</c:v>
                </c:pt>
                <c:pt idx="10">
                  <c:v>3.5</c:v>
                </c:pt>
                <c:pt idx="11">
                  <c:v>3.5</c:v>
                </c:pt>
                <c:pt idx="12">
                  <c:v>2.9</c:v>
                </c:pt>
                <c:pt idx="13">
                  <c:v>4</c:v>
                </c:pt>
                <c:pt idx="14">
                  <c:v>3.5</c:v>
                </c:pt>
                <c:pt idx="15">
                  <c:v>3</c:v>
                </c:pt>
                <c:pt idx="16">
                  <c:v>3.3</c:v>
                </c:pt>
                <c:pt idx="17">
                  <c:v>3.5</c:v>
                </c:pt>
                <c:pt idx="18">
                  <c:v>2.7</c:v>
                </c:pt>
                <c:pt idx="19">
                  <c:v>3.6</c:v>
                </c:pt>
                <c:pt idx="20">
                  <c:v>2.9</c:v>
                </c:pt>
                <c:pt idx="21">
                  <c:v>2.7</c:v>
                </c:pt>
                <c:pt idx="22">
                  <c:v>2.5</c:v>
                </c:pt>
                <c:pt idx="23">
                  <c:v>2.6</c:v>
                </c:pt>
              </c:numCache>
            </c:numRef>
          </c:val>
          <c:smooth val="0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5351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6.5</c:v>
                </c:pt>
                <c:pt idx="1">
                  <c:v>6.6</c:v>
                </c:pt>
                <c:pt idx="2">
                  <c:v>6.5</c:v>
                </c:pt>
                <c:pt idx="3">
                  <c:v>6.4</c:v>
                </c:pt>
                <c:pt idx="4">
                  <c:v>6.4</c:v>
                </c:pt>
                <c:pt idx="5">
                  <c:v>6.5</c:v>
                </c:pt>
                <c:pt idx="6">
                  <c:v>6.4</c:v>
                </c:pt>
                <c:pt idx="7">
                  <c:v>6.4</c:v>
                </c:pt>
                <c:pt idx="8">
                  <c:v>6.2</c:v>
                </c:pt>
                <c:pt idx="9">
                  <c:v>6.2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5.9</c:v>
                </c:pt>
                <c:pt idx="20">
                  <c:v>5.9</c:v>
                </c:pt>
                <c:pt idx="21">
                  <c:v>5.9</c:v>
                </c:pt>
                <c:pt idx="22">
                  <c:v>5.7</c:v>
                </c:pt>
                <c:pt idx="23">
                  <c:v>5.7</c:v>
                </c:pt>
              </c:numCache>
            </c:numRef>
          </c:val>
          <c:smooth val="0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531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1000.1094957832775</c:v>
                </c:pt>
                <c:pt idx="1">
                  <c:v>1017.94564097418</c:v>
                </c:pt>
                <c:pt idx="2">
                  <c:v>1016.0987550750991</c:v>
                </c:pt>
                <c:pt idx="3">
                  <c:v>1010.6741591479404</c:v>
                </c:pt>
                <c:pt idx="4">
                  <c:v>999.2134370272558</c:v>
                </c:pt>
                <c:pt idx="5">
                  <c:v>1000.3305254208054</c:v>
                </c:pt>
                <c:pt idx="6">
                  <c:v>1019.5468870556583</c:v>
                </c:pt>
                <c:pt idx="7">
                  <c:v>1020.829186636885</c:v>
                </c:pt>
                <c:pt idx="8">
                  <c:v>1019.8264269588132</c:v>
                </c:pt>
                <c:pt idx="9">
                  <c:v>997.2167963982852</c:v>
                </c:pt>
                <c:pt idx="10">
                  <c:v>1000.0529181556952</c:v>
                </c:pt>
                <c:pt idx="11">
                  <c:v>1016.5188675317996</c:v>
                </c:pt>
                <c:pt idx="12">
                  <c:v>1020.6586055090299</c:v>
                </c:pt>
                <c:pt idx="13">
                  <c:v>1009.244563089804</c:v>
                </c:pt>
                <c:pt idx="14">
                  <c:v>1020.2424985119585</c:v>
                </c:pt>
                <c:pt idx="15">
                  <c:v>1024.0948261830874</c:v>
                </c:pt>
                <c:pt idx="16">
                  <c:v>1022.6483060665913</c:v>
                </c:pt>
                <c:pt idx="17">
                  <c:v>1021.6219662454415</c:v>
                </c:pt>
                <c:pt idx="18">
                  <c:v>1020.4672537705692</c:v>
                </c:pt>
                <c:pt idx="19">
                  <c:v>1025.0227118594041</c:v>
                </c:pt>
                <c:pt idx="20">
                  <c:v>1026.6095393644848</c:v>
                </c:pt>
                <c:pt idx="21">
                  <c:v>1023.8114999559083</c:v>
                </c:pt>
                <c:pt idx="22">
                  <c:v>1023.3021857489647</c:v>
                </c:pt>
                <c:pt idx="23">
                  <c:v>1027.0177677936883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50376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3.1202650963995815</c:v>
                </c:pt>
                <c:pt idx="1">
                  <c:v>-3.2303666249462157</c:v>
                </c:pt>
                <c:pt idx="2">
                  <c:v>1.4388957380870435</c:v>
                </c:pt>
                <c:pt idx="3">
                  <c:v>-1.128538139583837</c:v>
                </c:pt>
                <c:pt idx="4">
                  <c:v>-1.487182338354931</c:v>
                </c:pt>
                <c:pt idx="5">
                  <c:v>0.9965754368817977</c:v>
                </c:pt>
                <c:pt idx="6">
                  <c:v>-1.1189523549017695</c:v>
                </c:pt>
                <c:pt idx="7">
                  <c:v>0.5887157441206438</c:v>
                </c:pt>
                <c:pt idx="8">
                  <c:v>0.6588108940164801</c:v>
                </c:pt>
                <c:pt idx="9">
                  <c:v>2.850595569582479</c:v>
                </c:pt>
                <c:pt idx="10">
                  <c:v>-0.5493569717961776</c:v>
                </c:pt>
                <c:pt idx="11">
                  <c:v>-1.6824257423763513</c:v>
                </c:pt>
                <c:pt idx="12">
                  <c:v>-2.461788309856104</c:v>
                </c:pt>
                <c:pt idx="13">
                  <c:v>5.010954321654451</c:v>
                </c:pt>
                <c:pt idx="14">
                  <c:v>-0.21299465384584865</c:v>
                </c:pt>
                <c:pt idx="15">
                  <c:v>-0.5272247055848832</c:v>
                </c:pt>
                <c:pt idx="16">
                  <c:v>0.31000779116238153</c:v>
                </c:pt>
                <c:pt idx="17">
                  <c:v>0.1669857188580619</c:v>
                </c:pt>
                <c:pt idx="18">
                  <c:v>-2.200000000000003</c:v>
                </c:pt>
                <c:pt idx="19">
                  <c:v>0.8505212011214166</c:v>
                </c:pt>
                <c:pt idx="20">
                  <c:v>-3.687344603522186</c:v>
                </c:pt>
                <c:pt idx="21">
                  <c:v>-3.031487643438663</c:v>
                </c:pt>
                <c:pt idx="22">
                  <c:v>-1.1493646045242445</c:v>
                </c:pt>
                <c:pt idx="23">
                  <c:v>-2.5382553418074325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075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cb5df67-899c-4921-927e-8f86a159ff6f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0.02825</cdr:y>
    </cdr:from>
    <cdr:to>
      <cdr:x>0.8965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0714678-3045-4762-abfa-1d2f20404649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31d91de-f953-4342-98e3-ed0e71b6f47d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0.51175</cdr:y>
    </cdr:from>
    <cdr:to>
      <cdr:x>0.5195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896100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8176efb-6655-4aab-9e9c-ab333e87b687}" type="TxLink">
            <a:rPr lang="en-US" cap="none" sz="1000" b="0" i="0" u="none" baseline="0">
              <a:latin typeface="Arial"/>
              <a:ea typeface="Arial"/>
              <a:cs typeface="Arial"/>
            </a:rPr>
            <a:t>3.4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0.88675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91170a3-dbc6-4f86-b1cf-b1dc6bfb5650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0af281-95cd-46d9-833f-a5c53736c8a5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941ca1-14bb-4a35-8122-7ff7ca48eac3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38f5569-c64f-4288-b673-4e098e3ad0fb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0.0375</cdr:y>
    </cdr:from>
    <cdr:to>
      <cdr:x>0.92725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cdb59f-ca45-4d0e-88c4-05e83b0f5e6e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4" sqref="R4"/>
      <selection pane="bottomLeft" activeCell="R27" sqref="R2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140</v>
      </c>
      <c r="R4" s="60">
        <v>2013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4.1</v>
      </c>
      <c r="C9" s="65">
        <v>3.7</v>
      </c>
      <c r="D9" s="65">
        <v>8</v>
      </c>
      <c r="E9" s="65">
        <v>4.1</v>
      </c>
      <c r="F9" s="66">
        <f aca="true" t="shared" si="0" ref="F9:F36">AVERAGE(D9:E9)</f>
        <v>6.05</v>
      </c>
      <c r="G9" s="67">
        <f>100*(AJ9/AH9)</f>
        <v>93.31944221471268</v>
      </c>
      <c r="H9" s="67">
        <f aca="true" t="shared" si="1" ref="H9:H36">AK9</f>
        <v>3.1202650963995815</v>
      </c>
      <c r="I9" s="68">
        <v>3.1</v>
      </c>
      <c r="J9" s="66"/>
      <c r="K9" s="68">
        <v>4.9</v>
      </c>
      <c r="L9" s="65">
        <v>5.3</v>
      </c>
      <c r="M9" s="65"/>
      <c r="N9" s="65">
        <v>6</v>
      </c>
      <c r="O9" s="66">
        <v>6.5</v>
      </c>
      <c r="P9" s="69" t="s">
        <v>104</v>
      </c>
      <c r="Q9" s="70">
        <v>16</v>
      </c>
      <c r="R9" s="67">
        <v>3.4</v>
      </c>
      <c r="S9" s="67"/>
      <c r="T9" s="67">
        <v>0.6</v>
      </c>
      <c r="U9" s="67"/>
      <c r="V9" s="71">
        <v>6</v>
      </c>
      <c r="W9" s="64">
        <v>989.7</v>
      </c>
      <c r="X9" s="121">
        <f aca="true" t="shared" si="2" ref="X9:X36">W9+AU17</f>
        <v>1000.1094957832775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8.187084292086206</v>
      </c>
      <c r="AI9">
        <f aca="true" t="shared" si="5" ref="AI9:AI39">IF(W9&gt;=0,6.107*EXP(17.38*(C9/(239+C9))),6.107*EXP(22.44*(C9/(272.4+C9))))</f>
        <v>7.959741395023205</v>
      </c>
      <c r="AJ9">
        <f aca="true" t="shared" si="6" ref="AJ9:AJ39">IF(C9&gt;=0,AI9-(0.000799*1000*(B9-C9)),AI9-(0.00072*1000*(B9-C9)))</f>
        <v>7.640141395023206</v>
      </c>
      <c r="AK9">
        <f>239*LN(AJ9/6.107)/(17.38-LN(AJ9/6.107))</f>
        <v>3.1202650963995815</v>
      </c>
      <c r="AM9">
        <f>COUNTIF(V9:V39,"&lt;1")</f>
        <v>4</v>
      </c>
      <c r="AN9">
        <f>COUNTIF(E9:E39,"&lt;0")</f>
        <v>14</v>
      </c>
      <c r="AO9">
        <f>COUNTIF(I9:I39,"&lt;0")</f>
        <v>21</v>
      </c>
      <c r="AP9">
        <f>COUNTIF(Q9:Q39,"&gt;=39")</f>
        <v>0</v>
      </c>
    </row>
    <row r="10" spans="1:37" ht="12.75">
      <c r="A10" s="72">
        <v>2</v>
      </c>
      <c r="B10" s="73">
        <v>0.2</v>
      </c>
      <c r="C10" s="74">
        <v>-1</v>
      </c>
      <c r="D10" s="74">
        <v>5.4</v>
      </c>
      <c r="E10" s="74">
        <v>0.1</v>
      </c>
      <c r="F10" s="75">
        <f t="shared" si="0"/>
        <v>2.75</v>
      </c>
      <c r="G10" s="67">
        <f aca="true" t="shared" si="7" ref="G10:G36">100*(AJ10/AH10)</f>
        <v>77.67307165098633</v>
      </c>
      <c r="H10" s="76">
        <f t="shared" si="1"/>
        <v>-3.2303666249462157</v>
      </c>
      <c r="I10" s="77">
        <v>-2.9</v>
      </c>
      <c r="J10" s="75"/>
      <c r="K10" s="77">
        <v>2.8</v>
      </c>
      <c r="L10" s="74">
        <v>3.5</v>
      </c>
      <c r="M10" s="74"/>
      <c r="N10" s="74">
        <v>5.9</v>
      </c>
      <c r="O10" s="75">
        <v>6.6</v>
      </c>
      <c r="P10" s="78" t="s">
        <v>105</v>
      </c>
      <c r="Q10" s="79">
        <v>16</v>
      </c>
      <c r="R10" s="76">
        <v>5.8</v>
      </c>
      <c r="S10" s="76"/>
      <c r="T10" s="76">
        <v>0</v>
      </c>
      <c r="U10" s="76"/>
      <c r="V10" s="80">
        <v>0</v>
      </c>
      <c r="W10" s="73">
        <v>1007.2</v>
      </c>
      <c r="X10" s="121">
        <f t="shared" si="2"/>
        <v>1017.94564097418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6.196393484898889</v>
      </c>
      <c r="AI10">
        <f t="shared" si="5"/>
        <v>5.676929151302562</v>
      </c>
      <c r="AJ10">
        <f t="shared" si="6"/>
        <v>4.812929151302562</v>
      </c>
      <c r="AK10">
        <f aca="true" t="shared" si="12" ref="AK10:AK39">239*LN(AJ10/6.107)/(17.38-LN(AJ10/6.107))</f>
        <v>-3.2303666249462157</v>
      </c>
    </row>
    <row r="11" spans="1:37" ht="12.75">
      <c r="A11" s="63">
        <v>3</v>
      </c>
      <c r="B11" s="64">
        <v>3.5</v>
      </c>
      <c r="C11" s="65">
        <v>2.7</v>
      </c>
      <c r="D11" s="65">
        <v>9.9</v>
      </c>
      <c r="E11" s="65">
        <v>-2</v>
      </c>
      <c r="F11" s="66">
        <f t="shared" si="0"/>
        <v>3.95</v>
      </c>
      <c r="G11" s="67">
        <f t="shared" si="7"/>
        <v>86.34359716728034</v>
      </c>
      <c r="H11" s="67">
        <f t="shared" si="1"/>
        <v>1.4388957380870435</v>
      </c>
      <c r="I11" s="68">
        <v>-6.5</v>
      </c>
      <c r="J11" s="66"/>
      <c r="K11" s="68">
        <v>4.2</v>
      </c>
      <c r="L11" s="65">
        <v>4.1</v>
      </c>
      <c r="M11" s="65"/>
      <c r="N11" s="65">
        <v>5.3</v>
      </c>
      <c r="O11" s="66">
        <v>6.5</v>
      </c>
      <c r="P11" s="69" t="s">
        <v>106</v>
      </c>
      <c r="Q11" s="70">
        <v>20</v>
      </c>
      <c r="R11" s="67">
        <v>0.3</v>
      </c>
      <c r="S11" s="67"/>
      <c r="T11" s="67" t="s">
        <v>110</v>
      </c>
      <c r="U11" s="67"/>
      <c r="V11" s="71">
        <v>8</v>
      </c>
      <c r="W11" s="64">
        <v>1005.5</v>
      </c>
      <c r="X11" s="121">
        <f t="shared" si="2"/>
        <v>1016.0987550750991</v>
      </c>
      <c r="Y11" s="127">
        <v>0</v>
      </c>
      <c r="Z11" s="134">
        <v>0</v>
      </c>
      <c r="AA11" s="127">
        <v>0</v>
      </c>
      <c r="AB11">
        <f t="shared" si="8"/>
        <v>3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7.848174955865539</v>
      </c>
      <c r="AI11">
        <f t="shared" si="5"/>
        <v>7.415596568875922</v>
      </c>
      <c r="AJ11">
        <f t="shared" si="6"/>
        <v>6.7763965688759225</v>
      </c>
      <c r="AK11">
        <f t="shared" si="12"/>
        <v>1.4388957380870435</v>
      </c>
    </row>
    <row r="12" spans="1:37" ht="12.75">
      <c r="A12" s="72">
        <v>4</v>
      </c>
      <c r="B12" s="73">
        <v>8</v>
      </c>
      <c r="C12" s="74">
        <v>4.5</v>
      </c>
      <c r="D12" s="74">
        <v>9.3</v>
      </c>
      <c r="E12" s="74">
        <v>6.5</v>
      </c>
      <c r="F12" s="75">
        <f t="shared" si="0"/>
        <v>7.9</v>
      </c>
      <c r="G12" s="67">
        <f t="shared" si="7"/>
        <v>52.44677987806502</v>
      </c>
      <c r="H12" s="76">
        <f t="shared" si="1"/>
        <v>-1.128538139583837</v>
      </c>
      <c r="I12" s="77">
        <v>3.3</v>
      </c>
      <c r="J12" s="75"/>
      <c r="K12" s="77">
        <v>5.1</v>
      </c>
      <c r="L12" s="74">
        <v>5.6</v>
      </c>
      <c r="M12" s="74"/>
      <c r="N12" s="74">
        <v>5.6</v>
      </c>
      <c r="O12" s="75">
        <v>6.4</v>
      </c>
      <c r="P12" s="78" t="s">
        <v>109</v>
      </c>
      <c r="Q12" s="79">
        <v>35</v>
      </c>
      <c r="R12" s="76">
        <v>4.7</v>
      </c>
      <c r="S12" s="76"/>
      <c r="T12" s="76">
        <v>2.4</v>
      </c>
      <c r="U12" s="76"/>
      <c r="V12" s="80">
        <v>0</v>
      </c>
      <c r="W12" s="73">
        <v>1000.3</v>
      </c>
      <c r="X12" s="121">
        <f t="shared" si="2"/>
        <v>1010.6741591479404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10.722567515390086</v>
      </c>
      <c r="AI12">
        <f t="shared" si="5"/>
        <v>8.420141382073544</v>
      </c>
      <c r="AJ12">
        <f t="shared" si="6"/>
        <v>5.623641382073544</v>
      </c>
      <c r="AK12">
        <f t="shared" si="12"/>
        <v>-1.128538139583837</v>
      </c>
    </row>
    <row r="13" spans="1:37" ht="12.75">
      <c r="A13" s="63">
        <v>5</v>
      </c>
      <c r="B13" s="64">
        <v>1.1</v>
      </c>
      <c r="C13" s="65">
        <v>0.2</v>
      </c>
      <c r="D13" s="65">
        <v>5.4</v>
      </c>
      <c r="E13" s="65">
        <v>0.5</v>
      </c>
      <c r="F13" s="66">
        <f t="shared" si="0"/>
        <v>2.95</v>
      </c>
      <c r="G13" s="67">
        <f t="shared" si="7"/>
        <v>82.82421455068518</v>
      </c>
      <c r="H13" s="67">
        <f t="shared" si="1"/>
        <v>-1.487182338354931</v>
      </c>
      <c r="I13" s="68">
        <v>-1.9</v>
      </c>
      <c r="J13" s="66"/>
      <c r="K13" s="68">
        <v>2.6</v>
      </c>
      <c r="L13" s="65">
        <v>3.4</v>
      </c>
      <c r="M13" s="65"/>
      <c r="N13" s="65">
        <v>5.8</v>
      </c>
      <c r="O13" s="66">
        <v>6.4</v>
      </c>
      <c r="P13" s="69" t="s">
        <v>104</v>
      </c>
      <c r="Q13" s="70">
        <v>29</v>
      </c>
      <c r="R13" s="67">
        <v>3.3</v>
      </c>
      <c r="S13" s="67"/>
      <c r="T13" s="67">
        <v>4.7</v>
      </c>
      <c r="U13" s="67"/>
      <c r="V13" s="71">
        <v>1</v>
      </c>
      <c r="W13" s="64">
        <v>988.7</v>
      </c>
      <c r="X13" s="121">
        <f t="shared" si="2"/>
        <v>999.2134370272558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6.613154757473732</v>
      </c>
      <c r="AI13">
        <f t="shared" si="5"/>
        <v>6.196393484898889</v>
      </c>
      <c r="AJ13">
        <f t="shared" si="6"/>
        <v>5.477293484898889</v>
      </c>
      <c r="AK13">
        <f t="shared" si="12"/>
        <v>-1.487182338354931</v>
      </c>
    </row>
    <row r="14" spans="1:37" ht="12.75">
      <c r="A14" s="72">
        <v>6</v>
      </c>
      <c r="B14" s="73">
        <v>3.6</v>
      </c>
      <c r="C14" s="74">
        <v>2.6</v>
      </c>
      <c r="D14" s="74">
        <v>5.9</v>
      </c>
      <c r="E14" s="74">
        <v>1.1</v>
      </c>
      <c r="F14" s="75">
        <f t="shared" si="0"/>
        <v>3.5</v>
      </c>
      <c r="G14" s="67">
        <f t="shared" si="7"/>
        <v>83.04925527764438</v>
      </c>
      <c r="H14" s="76">
        <f t="shared" si="1"/>
        <v>0.9965754368817977</v>
      </c>
      <c r="I14" s="77">
        <v>-1.6</v>
      </c>
      <c r="J14" s="75"/>
      <c r="K14" s="77">
        <v>3.8</v>
      </c>
      <c r="L14" s="74">
        <v>4.1</v>
      </c>
      <c r="M14" s="74"/>
      <c r="N14" s="74">
        <v>5.6</v>
      </c>
      <c r="O14" s="75">
        <v>6.5</v>
      </c>
      <c r="P14" s="78" t="s">
        <v>114</v>
      </c>
      <c r="Q14" s="79">
        <v>20</v>
      </c>
      <c r="R14" s="76">
        <v>1.1</v>
      </c>
      <c r="S14" s="76"/>
      <c r="T14" s="76">
        <v>0</v>
      </c>
      <c r="U14" s="76"/>
      <c r="V14" s="80">
        <v>7</v>
      </c>
      <c r="W14" s="73">
        <v>989.9</v>
      </c>
      <c r="X14" s="121">
        <f t="shared" si="2"/>
        <v>1000.3305254208054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7.903784318055541</v>
      </c>
      <c r="AI14">
        <f t="shared" si="5"/>
        <v>7.36303401489637</v>
      </c>
      <c r="AJ14">
        <f t="shared" si="6"/>
        <v>6.56403401489637</v>
      </c>
      <c r="AK14">
        <f t="shared" si="12"/>
        <v>0.9965754368817977</v>
      </c>
    </row>
    <row r="15" spans="1:37" ht="12.75">
      <c r="A15" s="63">
        <v>7</v>
      </c>
      <c r="B15" s="64">
        <v>0.6</v>
      </c>
      <c r="C15" s="65">
        <v>0</v>
      </c>
      <c r="D15" s="65">
        <v>3.6</v>
      </c>
      <c r="E15" s="65">
        <v>-1</v>
      </c>
      <c r="F15" s="66">
        <f t="shared" si="0"/>
        <v>1.3</v>
      </c>
      <c r="G15" s="67">
        <f t="shared" si="7"/>
        <v>88.22541361248071</v>
      </c>
      <c r="H15" s="67">
        <f t="shared" si="1"/>
        <v>-1.1189523549017695</v>
      </c>
      <c r="I15" s="68">
        <v>-4.5</v>
      </c>
      <c r="J15" s="66"/>
      <c r="K15" s="68">
        <v>2</v>
      </c>
      <c r="L15" s="65">
        <v>2.6</v>
      </c>
      <c r="M15" s="65"/>
      <c r="N15" s="65">
        <v>5.3</v>
      </c>
      <c r="O15" s="66">
        <v>6.4</v>
      </c>
      <c r="P15" s="69" t="s">
        <v>115</v>
      </c>
      <c r="Q15" s="70">
        <v>12</v>
      </c>
      <c r="R15" s="67">
        <v>1.2</v>
      </c>
      <c r="S15" s="67"/>
      <c r="T15" s="67">
        <v>0.3</v>
      </c>
      <c r="U15" s="67"/>
      <c r="V15" s="71">
        <v>7</v>
      </c>
      <c r="W15" s="64">
        <v>1008.8</v>
      </c>
      <c r="X15" s="121">
        <f t="shared" si="2"/>
        <v>1019.5468870556583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6.378660943113899</v>
      </c>
      <c r="AI15">
        <f t="shared" si="5"/>
        <v>6.107</v>
      </c>
      <c r="AJ15">
        <f t="shared" si="6"/>
        <v>5.6276</v>
      </c>
      <c r="AK15">
        <f t="shared" si="12"/>
        <v>-1.1189523549017695</v>
      </c>
    </row>
    <row r="16" spans="1:37" ht="12.75">
      <c r="A16" s="72">
        <v>8</v>
      </c>
      <c r="B16" s="73">
        <v>1.4</v>
      </c>
      <c r="C16" s="74">
        <v>1.1</v>
      </c>
      <c r="D16" s="74">
        <v>6.4</v>
      </c>
      <c r="E16" s="74">
        <v>-0.5</v>
      </c>
      <c r="F16" s="75">
        <f t="shared" si="0"/>
        <v>2.95</v>
      </c>
      <c r="G16" s="67">
        <f t="shared" si="7"/>
        <v>94.31701047439716</v>
      </c>
      <c r="H16" s="76">
        <f t="shared" si="1"/>
        <v>0.5887157441206438</v>
      </c>
      <c r="I16" s="77">
        <v>-4.5</v>
      </c>
      <c r="J16" s="75"/>
      <c r="K16" s="77">
        <v>2.4</v>
      </c>
      <c r="L16" s="74">
        <v>2.8</v>
      </c>
      <c r="M16" s="74"/>
      <c r="N16" s="74">
        <v>5.1</v>
      </c>
      <c r="O16" s="75">
        <v>6.4</v>
      </c>
      <c r="P16" s="78" t="s">
        <v>105</v>
      </c>
      <c r="Q16" s="79">
        <v>15</v>
      </c>
      <c r="R16" s="76">
        <v>2</v>
      </c>
      <c r="S16" s="76"/>
      <c r="T16" s="76">
        <v>2.7</v>
      </c>
      <c r="U16" s="76"/>
      <c r="V16" s="80">
        <v>8</v>
      </c>
      <c r="W16" s="73">
        <v>1010.1</v>
      </c>
      <c r="X16" s="121">
        <f t="shared" si="2"/>
        <v>1020.829186636885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6.757481736768829</v>
      </c>
      <c r="AI16">
        <f t="shared" si="5"/>
        <v>6.613154757473732</v>
      </c>
      <c r="AJ16">
        <f t="shared" si="6"/>
        <v>6.373454757473732</v>
      </c>
      <c r="AK16">
        <f t="shared" si="12"/>
        <v>0.5887157441206438</v>
      </c>
    </row>
    <row r="17" spans="1:47" ht="12.75">
      <c r="A17" s="63">
        <v>9</v>
      </c>
      <c r="B17" s="64">
        <v>1.2</v>
      </c>
      <c r="C17" s="65">
        <v>1</v>
      </c>
      <c r="D17" s="65">
        <v>4.3</v>
      </c>
      <c r="E17" s="65">
        <v>0.8</v>
      </c>
      <c r="F17" s="66">
        <f t="shared" si="0"/>
        <v>2.55</v>
      </c>
      <c r="G17" s="67">
        <f t="shared" si="7"/>
        <v>96.17018205676203</v>
      </c>
      <c r="H17" s="67">
        <f t="shared" si="1"/>
        <v>0.6588108940164801</v>
      </c>
      <c r="I17" s="68">
        <v>-1.1</v>
      </c>
      <c r="J17" s="66"/>
      <c r="K17" s="68">
        <v>3</v>
      </c>
      <c r="L17" s="65">
        <v>3.4</v>
      </c>
      <c r="M17" s="65"/>
      <c r="N17" s="65">
        <v>5.1</v>
      </c>
      <c r="O17" s="66">
        <v>6.2</v>
      </c>
      <c r="P17" s="69" t="s">
        <v>116</v>
      </c>
      <c r="Q17" s="70">
        <v>8</v>
      </c>
      <c r="R17" s="67">
        <v>0.2</v>
      </c>
      <c r="S17" s="67"/>
      <c r="T17" s="67">
        <v>3.6</v>
      </c>
      <c r="U17" s="67"/>
      <c r="V17" s="71">
        <v>8</v>
      </c>
      <c r="W17" s="64">
        <v>1009.1</v>
      </c>
      <c r="X17" s="121">
        <f t="shared" si="2"/>
        <v>1019.8264269588132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6.6609578655798565</v>
      </c>
      <c r="AI17">
        <f t="shared" si="5"/>
        <v>6.565655306052358</v>
      </c>
      <c r="AJ17">
        <f t="shared" si="6"/>
        <v>6.405855306052358</v>
      </c>
      <c r="AK17">
        <f t="shared" si="12"/>
        <v>0.6588108940164801</v>
      </c>
      <c r="AU17">
        <f aca="true" t="shared" si="13" ref="AU17:AU47">W9*(10^(85/(18429.1+(67.53*B9)+(0.003*31)))-1)</f>
        <v>10.409495783277428</v>
      </c>
    </row>
    <row r="18" spans="1:47" ht="12.75">
      <c r="A18" s="72">
        <v>10</v>
      </c>
      <c r="B18" s="73">
        <v>3.1</v>
      </c>
      <c r="C18" s="74">
        <v>3</v>
      </c>
      <c r="D18" s="74">
        <v>4.4</v>
      </c>
      <c r="E18" s="74">
        <v>1.2</v>
      </c>
      <c r="F18" s="75">
        <f t="shared" si="0"/>
        <v>2.8000000000000003</v>
      </c>
      <c r="G18" s="67">
        <f t="shared" si="7"/>
        <v>98.24622655120038</v>
      </c>
      <c r="H18" s="76">
        <f t="shared" si="1"/>
        <v>2.850595569582479</v>
      </c>
      <c r="I18" s="77">
        <v>1.9</v>
      </c>
      <c r="J18" s="75"/>
      <c r="K18" s="77">
        <v>3.8</v>
      </c>
      <c r="L18" s="74">
        <v>4.2</v>
      </c>
      <c r="M18" s="74"/>
      <c r="N18" s="74">
        <v>5</v>
      </c>
      <c r="O18" s="75">
        <v>6.2</v>
      </c>
      <c r="P18" s="78" t="s">
        <v>120</v>
      </c>
      <c r="Q18" s="79">
        <v>20</v>
      </c>
      <c r="R18" s="76">
        <v>0</v>
      </c>
      <c r="S18" s="76"/>
      <c r="T18" s="76">
        <v>13.8</v>
      </c>
      <c r="U18" s="76"/>
      <c r="V18" s="80">
        <v>8</v>
      </c>
      <c r="W18" s="73">
        <v>986.8</v>
      </c>
      <c r="X18" s="121">
        <f t="shared" si="2"/>
        <v>997.2167963982852</v>
      </c>
      <c r="Y18" s="127">
        <v>0</v>
      </c>
      <c r="Z18" s="134">
        <v>1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10</v>
      </c>
      <c r="AF18">
        <f t="shared" si="4"/>
        <v>0</v>
      </c>
      <c r="AH18">
        <f t="shared" si="11"/>
        <v>7.629177622521602</v>
      </c>
      <c r="AI18">
        <f t="shared" si="5"/>
        <v>7.575279131016056</v>
      </c>
      <c r="AJ18">
        <f t="shared" si="6"/>
        <v>7.495379131016056</v>
      </c>
      <c r="AK18">
        <f t="shared" si="12"/>
        <v>2.850595569582479</v>
      </c>
      <c r="AU18">
        <f t="shared" si="13"/>
        <v>10.745640974180029</v>
      </c>
    </row>
    <row r="19" spans="1:47" ht="12.75">
      <c r="A19" s="63">
        <v>11</v>
      </c>
      <c r="B19" s="64">
        <v>0.3</v>
      </c>
      <c r="C19" s="65">
        <v>0</v>
      </c>
      <c r="D19" s="65">
        <v>2.1</v>
      </c>
      <c r="E19" s="65">
        <v>0.2</v>
      </c>
      <c r="F19" s="66">
        <f t="shared" si="0"/>
        <v>1.1500000000000001</v>
      </c>
      <c r="G19" s="67">
        <f t="shared" si="7"/>
        <v>94.00430169207327</v>
      </c>
      <c r="H19" s="67">
        <f t="shared" si="1"/>
        <v>-0.5493569717961776</v>
      </c>
      <c r="I19" s="68">
        <v>0.2</v>
      </c>
      <c r="J19" s="66"/>
      <c r="K19" s="68">
        <v>3.6</v>
      </c>
      <c r="L19" s="65">
        <v>3.5</v>
      </c>
      <c r="M19" s="65"/>
      <c r="N19" s="65">
        <v>5</v>
      </c>
      <c r="O19" s="66">
        <v>6.1</v>
      </c>
      <c r="P19" s="69" t="s">
        <v>122</v>
      </c>
      <c r="Q19" s="70">
        <v>17</v>
      </c>
      <c r="R19" s="67">
        <v>0</v>
      </c>
      <c r="S19" s="67"/>
      <c r="T19" s="67">
        <v>0.7</v>
      </c>
      <c r="U19" s="67"/>
      <c r="V19" s="71">
        <v>8</v>
      </c>
      <c r="W19" s="64">
        <v>989.5</v>
      </c>
      <c r="X19" s="121">
        <f t="shared" si="2"/>
        <v>1000.0529181556952</v>
      </c>
      <c r="Y19" s="127">
        <v>0</v>
      </c>
      <c r="Z19" s="134">
        <v>1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6.2415228818137685</v>
      </c>
      <c r="AI19">
        <f t="shared" si="5"/>
        <v>6.107</v>
      </c>
      <c r="AJ19">
        <f t="shared" si="6"/>
        <v>5.8673</v>
      </c>
      <c r="AK19">
        <f t="shared" si="12"/>
        <v>-0.5493569717961776</v>
      </c>
      <c r="AU19">
        <f t="shared" si="13"/>
        <v>10.598755075099096</v>
      </c>
    </row>
    <row r="20" spans="1:47" ht="12.75">
      <c r="A20" s="72">
        <v>12</v>
      </c>
      <c r="B20" s="73">
        <v>0.5</v>
      </c>
      <c r="C20" s="74">
        <v>-0.3</v>
      </c>
      <c r="D20" s="74">
        <v>2</v>
      </c>
      <c r="E20" s="74">
        <v>0.1</v>
      </c>
      <c r="F20" s="75">
        <f t="shared" si="0"/>
        <v>1.05</v>
      </c>
      <c r="G20" s="67">
        <f t="shared" si="7"/>
        <v>85.25727719552432</v>
      </c>
      <c r="H20" s="76">
        <f t="shared" si="1"/>
        <v>-1.6824257423763513</v>
      </c>
      <c r="I20" s="77">
        <v>-0.4</v>
      </c>
      <c r="J20" s="75"/>
      <c r="K20" s="77">
        <v>3.2</v>
      </c>
      <c r="L20" s="74">
        <v>3.5</v>
      </c>
      <c r="M20" s="74"/>
      <c r="N20" s="74">
        <v>4.9</v>
      </c>
      <c r="O20" s="75">
        <v>6.1</v>
      </c>
      <c r="P20" s="78" t="s">
        <v>126</v>
      </c>
      <c r="Q20" s="79">
        <v>12</v>
      </c>
      <c r="R20" s="76">
        <v>0</v>
      </c>
      <c r="S20" s="76"/>
      <c r="T20" s="76" t="s">
        <v>110</v>
      </c>
      <c r="U20" s="76"/>
      <c r="V20" s="80">
        <v>8</v>
      </c>
      <c r="W20" s="73">
        <v>1005.8</v>
      </c>
      <c r="X20" s="121">
        <f t="shared" si="2"/>
        <v>1016.5188675317996</v>
      </c>
      <c r="Y20" s="127">
        <v>0</v>
      </c>
      <c r="Z20" s="134">
        <v>1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6.332654997374652</v>
      </c>
      <c r="AI20">
        <f t="shared" si="5"/>
        <v>5.97504922494793</v>
      </c>
      <c r="AJ20">
        <f t="shared" si="6"/>
        <v>5.39904922494793</v>
      </c>
      <c r="AK20">
        <f t="shared" si="12"/>
        <v>-1.6824257423763513</v>
      </c>
      <c r="AU20">
        <f t="shared" si="13"/>
        <v>10.374159147940407</v>
      </c>
    </row>
    <row r="21" spans="1:47" ht="12.75">
      <c r="A21" s="63">
        <v>13</v>
      </c>
      <c r="B21" s="64">
        <v>0.6</v>
      </c>
      <c r="C21" s="65">
        <v>-0.5</v>
      </c>
      <c r="D21" s="65">
        <v>5.7</v>
      </c>
      <c r="E21" s="65">
        <v>-0.2</v>
      </c>
      <c r="F21" s="66">
        <f t="shared" si="0"/>
        <v>2.75</v>
      </c>
      <c r="G21" s="67">
        <f t="shared" si="7"/>
        <v>79.89905766339518</v>
      </c>
      <c r="H21" s="67">
        <f t="shared" si="1"/>
        <v>-2.461788309856104</v>
      </c>
      <c r="I21" s="68">
        <v>-1.1</v>
      </c>
      <c r="J21" s="66"/>
      <c r="K21" s="68">
        <v>2.5</v>
      </c>
      <c r="L21" s="65">
        <v>2.9</v>
      </c>
      <c r="M21" s="65"/>
      <c r="N21" s="65">
        <v>4.9</v>
      </c>
      <c r="O21" s="66">
        <v>6.1</v>
      </c>
      <c r="P21" s="69" t="s">
        <v>120</v>
      </c>
      <c r="Q21" s="70">
        <v>27</v>
      </c>
      <c r="R21" s="67">
        <v>0</v>
      </c>
      <c r="S21" s="67"/>
      <c r="T21" s="67">
        <v>11.8</v>
      </c>
      <c r="U21" s="67"/>
      <c r="V21" s="71">
        <v>8</v>
      </c>
      <c r="W21" s="64">
        <v>1009.9</v>
      </c>
      <c r="X21" s="121">
        <f t="shared" si="2"/>
        <v>1020.6586055090299</v>
      </c>
      <c r="Y21" s="127">
        <v>0</v>
      </c>
      <c r="Z21" s="134">
        <v>1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6.378660943113899</v>
      </c>
      <c r="AI21">
        <f t="shared" si="5"/>
        <v>5.888489985091041</v>
      </c>
      <c r="AJ21">
        <f t="shared" si="6"/>
        <v>5.096489985091041</v>
      </c>
      <c r="AK21">
        <f t="shared" si="12"/>
        <v>-2.461788309856104</v>
      </c>
      <c r="AU21">
        <f t="shared" si="13"/>
        <v>10.513437027255758</v>
      </c>
    </row>
    <row r="22" spans="1:47" ht="12.75">
      <c r="A22" s="72">
        <v>14</v>
      </c>
      <c r="B22" s="73">
        <v>5.7</v>
      </c>
      <c r="C22" s="74">
        <v>5.4</v>
      </c>
      <c r="D22" s="74">
        <v>9.1</v>
      </c>
      <c r="E22" s="74">
        <v>0.1</v>
      </c>
      <c r="F22" s="75">
        <f t="shared" si="0"/>
        <v>4.6</v>
      </c>
      <c r="G22" s="67">
        <f t="shared" si="7"/>
        <v>95.31957783742516</v>
      </c>
      <c r="H22" s="76">
        <f t="shared" si="1"/>
        <v>5.010954321654451</v>
      </c>
      <c r="I22" s="77">
        <v>0.2</v>
      </c>
      <c r="J22" s="75"/>
      <c r="K22" s="77">
        <v>3.9</v>
      </c>
      <c r="L22" s="74">
        <v>4</v>
      </c>
      <c r="M22" s="74"/>
      <c r="N22" s="74">
        <v>4.6</v>
      </c>
      <c r="O22" s="75">
        <v>6</v>
      </c>
      <c r="P22" s="78" t="s">
        <v>115</v>
      </c>
      <c r="Q22" s="79">
        <v>24</v>
      </c>
      <c r="R22" s="76">
        <v>2.9</v>
      </c>
      <c r="S22" s="76"/>
      <c r="T22" s="76">
        <v>0.6</v>
      </c>
      <c r="U22" s="76"/>
      <c r="V22" s="80">
        <v>5</v>
      </c>
      <c r="W22" s="73">
        <v>998.8</v>
      </c>
      <c r="X22" s="121">
        <f t="shared" si="2"/>
        <v>1009.244563089804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9.154837291812974</v>
      </c>
      <c r="AI22">
        <f t="shared" si="5"/>
        <v>8.966052258259293</v>
      </c>
      <c r="AJ22">
        <f t="shared" si="6"/>
        <v>8.726352258259293</v>
      </c>
      <c r="AK22">
        <f t="shared" si="12"/>
        <v>5.010954321654451</v>
      </c>
      <c r="AU22">
        <f t="shared" si="13"/>
        <v>10.430525420805424</v>
      </c>
    </row>
    <row r="23" spans="1:47" ht="12.75">
      <c r="A23" s="63">
        <v>15</v>
      </c>
      <c r="B23" s="64">
        <v>0.9</v>
      </c>
      <c r="C23" s="65">
        <v>0.5</v>
      </c>
      <c r="D23" s="65">
        <v>9.6</v>
      </c>
      <c r="E23" s="65">
        <v>-0.4</v>
      </c>
      <c r="F23" s="66">
        <f t="shared" si="0"/>
        <v>4.6</v>
      </c>
      <c r="G23" s="67">
        <f t="shared" si="7"/>
        <v>92.24658862893749</v>
      </c>
      <c r="H23" s="67">
        <f t="shared" si="1"/>
        <v>-0.21299465384584865</v>
      </c>
      <c r="I23" s="68">
        <v>-4.1</v>
      </c>
      <c r="J23" s="66"/>
      <c r="K23" s="68">
        <v>3.4</v>
      </c>
      <c r="L23" s="65">
        <v>3.5</v>
      </c>
      <c r="M23" s="65"/>
      <c r="N23" s="65">
        <v>5.9</v>
      </c>
      <c r="O23" s="66">
        <v>6</v>
      </c>
      <c r="P23" s="69" t="s">
        <v>128</v>
      </c>
      <c r="Q23" s="70">
        <v>13</v>
      </c>
      <c r="R23" s="67">
        <v>2.5</v>
      </c>
      <c r="S23" s="67"/>
      <c r="T23" s="67">
        <v>0</v>
      </c>
      <c r="U23" s="67"/>
      <c r="V23" s="71">
        <v>6</v>
      </c>
      <c r="W23" s="64">
        <v>1009.5</v>
      </c>
      <c r="X23" s="121">
        <f t="shared" si="2"/>
        <v>1020.2424985119585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6.5184578494953405</v>
      </c>
      <c r="AI23">
        <f t="shared" si="5"/>
        <v>6.332654997374652</v>
      </c>
      <c r="AJ23">
        <f t="shared" si="6"/>
        <v>6.013054997374652</v>
      </c>
      <c r="AK23">
        <f t="shared" si="12"/>
        <v>-0.21299465384584865</v>
      </c>
      <c r="AU23">
        <f t="shared" si="13"/>
        <v>10.746887055658389</v>
      </c>
    </row>
    <row r="24" spans="1:47" ht="12.75">
      <c r="A24" s="72">
        <v>16</v>
      </c>
      <c r="B24" s="73">
        <v>0.6</v>
      </c>
      <c r="C24" s="74">
        <v>0.2</v>
      </c>
      <c r="D24" s="74">
        <v>8.6</v>
      </c>
      <c r="E24" s="74">
        <v>-1.4</v>
      </c>
      <c r="F24" s="75">
        <f t="shared" si="0"/>
        <v>3.5999999999999996</v>
      </c>
      <c r="G24" s="67">
        <f t="shared" si="7"/>
        <v>92.13208755425694</v>
      </c>
      <c r="H24" s="76">
        <f t="shared" si="1"/>
        <v>-0.5272247055848832</v>
      </c>
      <c r="I24" s="77">
        <v>-4.7</v>
      </c>
      <c r="J24" s="75"/>
      <c r="K24" s="77">
        <v>2.4</v>
      </c>
      <c r="L24" s="74">
        <v>3</v>
      </c>
      <c r="M24" s="74"/>
      <c r="N24" s="74">
        <v>5.1</v>
      </c>
      <c r="O24" s="75">
        <v>6</v>
      </c>
      <c r="P24" s="78" t="s">
        <v>129</v>
      </c>
      <c r="Q24" s="79">
        <v>10</v>
      </c>
      <c r="R24" s="76">
        <v>4.8</v>
      </c>
      <c r="S24" s="76"/>
      <c r="T24" s="76">
        <v>0</v>
      </c>
      <c r="U24" s="76"/>
      <c r="V24" s="80">
        <v>0</v>
      </c>
      <c r="W24" s="73">
        <v>1013.3</v>
      </c>
      <c r="X24" s="121">
        <f t="shared" si="2"/>
        <v>1024.0948261830874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6.378660943113899</v>
      </c>
      <c r="AI24">
        <f t="shared" si="5"/>
        <v>6.196393484898889</v>
      </c>
      <c r="AJ24">
        <f t="shared" si="6"/>
        <v>5.876793484898888</v>
      </c>
      <c r="AK24">
        <f t="shared" si="12"/>
        <v>-0.5272247055848832</v>
      </c>
      <c r="AU24">
        <f t="shared" si="13"/>
        <v>10.72918663688493</v>
      </c>
    </row>
    <row r="25" spans="1:47" ht="12.75">
      <c r="A25" s="63">
        <v>17</v>
      </c>
      <c r="B25" s="64">
        <v>1.4</v>
      </c>
      <c r="C25" s="65">
        <v>1</v>
      </c>
      <c r="D25" s="65">
        <v>9.2</v>
      </c>
      <c r="E25" s="65">
        <v>-0.1</v>
      </c>
      <c r="F25" s="66">
        <f t="shared" si="0"/>
        <v>4.55</v>
      </c>
      <c r="G25" s="67">
        <f t="shared" si="7"/>
        <v>92.431700881503</v>
      </c>
      <c r="H25" s="67">
        <f t="shared" si="1"/>
        <v>0.31000779116238153</v>
      </c>
      <c r="I25" s="68">
        <v>-5.1</v>
      </c>
      <c r="J25" s="66"/>
      <c r="K25" s="68">
        <v>2.5</v>
      </c>
      <c r="L25" s="65">
        <v>3.3</v>
      </c>
      <c r="M25" s="65"/>
      <c r="N25" s="65">
        <v>5</v>
      </c>
      <c r="O25" s="66">
        <v>6</v>
      </c>
      <c r="P25" s="69" t="s">
        <v>120</v>
      </c>
      <c r="Q25" s="70">
        <v>14</v>
      </c>
      <c r="R25" s="67">
        <v>7.2</v>
      </c>
      <c r="S25" s="67"/>
      <c r="T25" s="67">
        <v>0</v>
      </c>
      <c r="U25" s="67"/>
      <c r="V25" s="71">
        <v>0</v>
      </c>
      <c r="W25" s="64">
        <v>1011.9</v>
      </c>
      <c r="X25" s="121">
        <f t="shared" si="2"/>
        <v>1022.6483060665913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17</v>
      </c>
      <c r="AH25">
        <f t="shared" si="11"/>
        <v>6.757481736768829</v>
      </c>
      <c r="AI25">
        <f t="shared" si="5"/>
        <v>6.565655306052358</v>
      </c>
      <c r="AJ25">
        <f t="shared" si="6"/>
        <v>6.246055306052358</v>
      </c>
      <c r="AK25">
        <f t="shared" si="12"/>
        <v>0.31000779116238153</v>
      </c>
      <c r="AU25">
        <f t="shared" si="13"/>
        <v>10.726426958813125</v>
      </c>
    </row>
    <row r="26" spans="1:47" ht="12.75">
      <c r="A26" s="72">
        <v>18</v>
      </c>
      <c r="B26" s="73">
        <v>1.8</v>
      </c>
      <c r="C26" s="74">
        <v>1.2</v>
      </c>
      <c r="D26" s="74">
        <v>8.5</v>
      </c>
      <c r="E26" s="74">
        <v>0.6</v>
      </c>
      <c r="F26" s="75">
        <f t="shared" si="0"/>
        <v>4.55</v>
      </c>
      <c r="G26" s="67">
        <f t="shared" si="7"/>
        <v>88.88895639159435</v>
      </c>
      <c r="H26" s="76">
        <f t="shared" si="1"/>
        <v>0.1669857188580619</v>
      </c>
      <c r="I26" s="77">
        <v>-3.7</v>
      </c>
      <c r="J26" s="75"/>
      <c r="K26" s="77">
        <v>3</v>
      </c>
      <c r="L26" s="74">
        <v>3.5</v>
      </c>
      <c r="M26" s="74"/>
      <c r="N26" s="74">
        <v>5</v>
      </c>
      <c r="O26" s="75">
        <v>6</v>
      </c>
      <c r="P26" s="78" t="s">
        <v>130</v>
      </c>
      <c r="Q26" s="79">
        <v>12</v>
      </c>
      <c r="R26" s="76">
        <v>6.3</v>
      </c>
      <c r="S26" s="76"/>
      <c r="T26" s="76">
        <v>0</v>
      </c>
      <c r="U26" s="76"/>
      <c r="V26" s="80">
        <v>2</v>
      </c>
      <c r="W26" s="73">
        <v>1010.9</v>
      </c>
      <c r="X26" s="121">
        <f t="shared" si="2"/>
        <v>1021.6219662454415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6.954247317684119</v>
      </c>
      <c r="AI26">
        <f t="shared" si="5"/>
        <v>6.6609578655798565</v>
      </c>
      <c r="AJ26">
        <f t="shared" si="6"/>
        <v>6.181557865579856</v>
      </c>
      <c r="AK26">
        <f t="shared" si="12"/>
        <v>0.1669857188580619</v>
      </c>
      <c r="AU26">
        <f t="shared" si="13"/>
        <v>10.41679639828519</v>
      </c>
    </row>
    <row r="27" spans="1:47" ht="12.75">
      <c r="A27" s="63">
        <v>19</v>
      </c>
      <c r="B27" s="64">
        <v>-2.2</v>
      </c>
      <c r="C27" s="65">
        <v>-2.2</v>
      </c>
      <c r="D27" s="65">
        <v>8.9</v>
      </c>
      <c r="E27" s="65">
        <v>-3.9</v>
      </c>
      <c r="F27" s="66">
        <f t="shared" si="0"/>
        <v>2.5</v>
      </c>
      <c r="G27" s="67">
        <f t="shared" si="7"/>
        <v>100</v>
      </c>
      <c r="H27" s="67">
        <f t="shared" si="1"/>
        <v>-2.200000000000003</v>
      </c>
      <c r="I27" s="68">
        <v>-7.7</v>
      </c>
      <c r="J27" s="66"/>
      <c r="K27" s="68">
        <v>2.4</v>
      </c>
      <c r="L27" s="65">
        <v>2.7</v>
      </c>
      <c r="M27" s="65"/>
      <c r="N27" s="65">
        <v>4.9</v>
      </c>
      <c r="O27" s="66">
        <v>6</v>
      </c>
      <c r="P27" s="69" t="s">
        <v>137</v>
      </c>
      <c r="Q27" s="70">
        <v>9</v>
      </c>
      <c r="R27" s="67">
        <v>5.7</v>
      </c>
      <c r="S27" s="67"/>
      <c r="T27" s="67" t="s">
        <v>110</v>
      </c>
      <c r="U27" s="67"/>
      <c r="V27" s="71">
        <v>9</v>
      </c>
      <c r="W27" s="64">
        <v>1009.6</v>
      </c>
      <c r="X27" s="121">
        <f t="shared" si="2"/>
        <v>1020.4672537705692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19</v>
      </c>
      <c r="AD27">
        <f t="shared" si="10"/>
        <v>19</v>
      </c>
      <c r="AE27">
        <f t="shared" si="3"/>
        <v>0</v>
      </c>
      <c r="AF27">
        <f t="shared" si="4"/>
        <v>0</v>
      </c>
      <c r="AH27">
        <f t="shared" si="11"/>
        <v>5.19639990390278</v>
      </c>
      <c r="AI27">
        <f t="shared" si="5"/>
        <v>5.19639990390278</v>
      </c>
      <c r="AJ27">
        <f t="shared" si="6"/>
        <v>5.19639990390278</v>
      </c>
      <c r="AK27">
        <f t="shared" si="12"/>
        <v>-2.200000000000003</v>
      </c>
      <c r="AU27">
        <f t="shared" si="13"/>
        <v>10.552918155695203</v>
      </c>
    </row>
    <row r="28" spans="1:47" ht="12.75">
      <c r="A28" s="72">
        <v>20</v>
      </c>
      <c r="B28" s="73">
        <v>2.7</v>
      </c>
      <c r="C28" s="74">
        <v>2</v>
      </c>
      <c r="D28" s="74">
        <v>3.6</v>
      </c>
      <c r="E28" s="74">
        <v>-2.2</v>
      </c>
      <c r="F28" s="75">
        <f t="shared" si="0"/>
        <v>0.7</v>
      </c>
      <c r="G28" s="67">
        <f t="shared" si="7"/>
        <v>87.58858742787012</v>
      </c>
      <c r="H28" s="76">
        <f t="shared" si="1"/>
        <v>0.8505212011214166</v>
      </c>
      <c r="I28" s="77">
        <v>-5.7</v>
      </c>
      <c r="J28" s="75"/>
      <c r="K28" s="77">
        <v>3.2</v>
      </c>
      <c r="L28" s="74">
        <v>3.6</v>
      </c>
      <c r="M28" s="74"/>
      <c r="N28" s="74">
        <v>4.8</v>
      </c>
      <c r="O28" s="75">
        <v>5.9</v>
      </c>
      <c r="P28" s="78" t="s">
        <v>130</v>
      </c>
      <c r="Q28" s="79">
        <v>23</v>
      </c>
      <c r="R28" s="76">
        <v>0.3</v>
      </c>
      <c r="S28" s="76"/>
      <c r="T28" s="76">
        <v>0</v>
      </c>
      <c r="U28" s="76"/>
      <c r="V28" s="80">
        <v>8</v>
      </c>
      <c r="W28" s="73">
        <v>1014.3</v>
      </c>
      <c r="X28" s="121">
        <f t="shared" si="2"/>
        <v>1025.0227118594041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7.415596568875922</v>
      </c>
      <c r="AI28">
        <f t="shared" si="5"/>
        <v>7.054516284028025</v>
      </c>
      <c r="AJ28">
        <f t="shared" si="6"/>
        <v>6.495216284028024</v>
      </c>
      <c r="AK28">
        <f t="shared" si="12"/>
        <v>0.8505212011214166</v>
      </c>
      <c r="AU28">
        <f t="shared" si="13"/>
        <v>10.718867531799656</v>
      </c>
    </row>
    <row r="29" spans="1:47" ht="12.75">
      <c r="A29" s="63">
        <v>21</v>
      </c>
      <c r="B29" s="64">
        <v>0.9</v>
      </c>
      <c r="C29" s="65">
        <v>-0.7</v>
      </c>
      <c r="D29" s="65">
        <v>2.3</v>
      </c>
      <c r="E29" s="65">
        <v>0</v>
      </c>
      <c r="F29" s="66">
        <f t="shared" si="0"/>
        <v>1.15</v>
      </c>
      <c r="G29" s="67">
        <f t="shared" si="7"/>
        <v>71.35188524292968</v>
      </c>
      <c r="H29" s="67">
        <f t="shared" si="1"/>
        <v>-3.687344603522186</v>
      </c>
      <c r="I29" s="68">
        <v>-0.7</v>
      </c>
      <c r="J29" s="66"/>
      <c r="K29" s="68">
        <v>2.4</v>
      </c>
      <c r="L29" s="65">
        <v>2.9</v>
      </c>
      <c r="M29" s="65"/>
      <c r="N29" s="65">
        <v>4.8</v>
      </c>
      <c r="O29" s="66">
        <v>5.9</v>
      </c>
      <c r="P29" s="69" t="s">
        <v>141</v>
      </c>
      <c r="Q29" s="70">
        <v>22</v>
      </c>
      <c r="R29" s="67">
        <v>0.6</v>
      </c>
      <c r="S29" s="67"/>
      <c r="T29" s="67">
        <v>0</v>
      </c>
      <c r="U29" s="67"/>
      <c r="V29" s="71">
        <v>8</v>
      </c>
      <c r="W29" s="64">
        <v>1015.8</v>
      </c>
      <c r="X29" s="121">
        <f t="shared" si="2"/>
        <v>1026.6095393644848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6.5184578494953405</v>
      </c>
      <c r="AI29">
        <f t="shared" si="5"/>
        <v>5.803042564380657</v>
      </c>
      <c r="AJ29">
        <f t="shared" si="6"/>
        <v>4.651042564380657</v>
      </c>
      <c r="AK29">
        <f t="shared" si="12"/>
        <v>-3.687344603522186</v>
      </c>
      <c r="AU29">
        <f t="shared" si="13"/>
        <v>10.758605509029945</v>
      </c>
    </row>
    <row r="30" spans="1:47" ht="12.75">
      <c r="A30" s="72">
        <v>22</v>
      </c>
      <c r="B30" s="73">
        <v>0.1</v>
      </c>
      <c r="C30" s="74">
        <v>-1</v>
      </c>
      <c r="D30" s="74">
        <v>1.3</v>
      </c>
      <c r="E30" s="74">
        <v>-0.4</v>
      </c>
      <c r="F30" s="75">
        <f t="shared" si="0"/>
        <v>0.45</v>
      </c>
      <c r="G30" s="67">
        <f t="shared" si="7"/>
        <v>79.40968901340958</v>
      </c>
      <c r="H30" s="76">
        <f t="shared" si="1"/>
        <v>-3.031487643438663</v>
      </c>
      <c r="I30" s="77">
        <v>-1.2</v>
      </c>
      <c r="J30" s="75"/>
      <c r="K30" s="77">
        <v>2.1</v>
      </c>
      <c r="L30" s="74">
        <v>2.7</v>
      </c>
      <c r="M30" s="74"/>
      <c r="N30" s="74">
        <v>4.6</v>
      </c>
      <c r="O30" s="75">
        <v>5.9</v>
      </c>
      <c r="P30" s="78" t="s">
        <v>142</v>
      </c>
      <c r="Q30" s="79">
        <v>22</v>
      </c>
      <c r="R30" s="76">
        <v>0</v>
      </c>
      <c r="S30" s="76"/>
      <c r="T30" s="76">
        <v>0</v>
      </c>
      <c r="U30" s="76"/>
      <c r="V30" s="80">
        <v>8</v>
      </c>
      <c r="W30" s="73">
        <v>1013</v>
      </c>
      <c r="X30" s="121">
        <f t="shared" si="2"/>
        <v>1023.8114999559083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6.1515530560479394</v>
      </c>
      <c r="AI30">
        <f t="shared" si="5"/>
        <v>5.676929151302562</v>
      </c>
      <c r="AJ30">
        <f t="shared" si="6"/>
        <v>4.884929151302562</v>
      </c>
      <c r="AK30">
        <f t="shared" si="12"/>
        <v>-3.031487643438663</v>
      </c>
      <c r="AU30">
        <f t="shared" si="13"/>
        <v>10.44456308980412</v>
      </c>
    </row>
    <row r="31" spans="1:47" ht="12.75">
      <c r="A31" s="63">
        <v>23</v>
      </c>
      <c r="B31" s="64">
        <v>0.2</v>
      </c>
      <c r="C31" s="65">
        <v>-0.3</v>
      </c>
      <c r="D31" s="65">
        <v>2.8</v>
      </c>
      <c r="E31" s="65">
        <v>-0.9</v>
      </c>
      <c r="F31" s="66">
        <f t="shared" si="0"/>
        <v>0.95</v>
      </c>
      <c r="G31" s="67">
        <f t="shared" si="7"/>
        <v>90.61802221941292</v>
      </c>
      <c r="H31" s="67">
        <f t="shared" si="1"/>
        <v>-1.1493646045242445</v>
      </c>
      <c r="I31" s="68">
        <v>-3</v>
      </c>
      <c r="J31" s="66"/>
      <c r="K31" s="68">
        <v>2</v>
      </c>
      <c r="L31" s="65">
        <v>2.5</v>
      </c>
      <c r="M31" s="65"/>
      <c r="N31" s="65">
        <v>4.4</v>
      </c>
      <c r="O31" s="66">
        <v>5.7</v>
      </c>
      <c r="P31" s="69" t="s">
        <v>143</v>
      </c>
      <c r="Q31" s="70">
        <v>18</v>
      </c>
      <c r="R31" s="67">
        <v>0.5</v>
      </c>
      <c r="S31" s="67"/>
      <c r="T31" s="67">
        <v>0.2</v>
      </c>
      <c r="U31" s="67"/>
      <c r="V31" s="71">
        <v>8</v>
      </c>
      <c r="W31" s="64">
        <v>1012.5</v>
      </c>
      <c r="X31" s="121">
        <f t="shared" si="2"/>
        <v>1023.3021857489647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6.196393484898889</v>
      </c>
      <c r="AI31">
        <f t="shared" si="5"/>
        <v>5.97504922494793</v>
      </c>
      <c r="AJ31">
        <f t="shared" si="6"/>
        <v>5.61504922494793</v>
      </c>
      <c r="AK31">
        <f t="shared" si="12"/>
        <v>-1.1493646045242445</v>
      </c>
      <c r="AU31">
        <f t="shared" si="13"/>
        <v>10.742498511958553</v>
      </c>
    </row>
    <row r="32" spans="1:47" ht="12.75">
      <c r="A32" s="72">
        <v>24</v>
      </c>
      <c r="B32" s="73">
        <v>0.8</v>
      </c>
      <c r="C32" s="74">
        <v>-0.4</v>
      </c>
      <c r="D32" s="74">
        <v>3</v>
      </c>
      <c r="E32" s="74">
        <v>-0.2</v>
      </c>
      <c r="F32" s="75">
        <f t="shared" si="0"/>
        <v>1.4</v>
      </c>
      <c r="G32" s="67">
        <f t="shared" si="7"/>
        <v>78.30614686636125</v>
      </c>
      <c r="H32" s="76">
        <f t="shared" si="1"/>
        <v>-2.5382553418074325</v>
      </c>
      <c r="I32" s="77">
        <v>-3.6</v>
      </c>
      <c r="J32" s="75"/>
      <c r="K32" s="77">
        <v>2.1</v>
      </c>
      <c r="L32" s="74">
        <v>2.6</v>
      </c>
      <c r="M32" s="74"/>
      <c r="N32" s="74">
        <v>4.4</v>
      </c>
      <c r="O32" s="75">
        <v>5.7</v>
      </c>
      <c r="P32" s="78" t="s">
        <v>143</v>
      </c>
      <c r="Q32" s="79">
        <v>18</v>
      </c>
      <c r="R32" s="76">
        <v>0.1</v>
      </c>
      <c r="S32" s="76"/>
      <c r="T32" s="76">
        <v>0</v>
      </c>
      <c r="U32" s="76"/>
      <c r="V32" s="80">
        <v>8</v>
      </c>
      <c r="W32" s="73">
        <v>1016.2</v>
      </c>
      <c r="X32" s="121">
        <f t="shared" si="2"/>
        <v>1027.0177677936883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6.471560733479681</v>
      </c>
      <c r="AI32">
        <f t="shared" si="5"/>
        <v>5.931629852504364</v>
      </c>
      <c r="AJ32">
        <f t="shared" si="6"/>
        <v>5.067629852504364</v>
      </c>
      <c r="AK32">
        <f t="shared" si="12"/>
        <v>-2.5382553418074325</v>
      </c>
      <c r="AU32">
        <f t="shared" si="13"/>
        <v>10.794826183087476</v>
      </c>
    </row>
    <row r="33" spans="1:47" ht="12.75">
      <c r="A33" s="63">
        <v>25</v>
      </c>
      <c r="B33" s="64">
        <v>3</v>
      </c>
      <c r="C33" s="65">
        <v>2.4</v>
      </c>
      <c r="D33" s="65">
        <v>4.3</v>
      </c>
      <c r="E33" s="65">
        <v>-0.4</v>
      </c>
      <c r="F33" s="66">
        <f t="shared" si="0"/>
        <v>1.95</v>
      </c>
      <c r="G33" s="67">
        <f t="shared" si="7"/>
        <v>89.49499438927957</v>
      </c>
      <c r="H33" s="67">
        <f t="shared" si="1"/>
        <v>1.4452593805082843</v>
      </c>
      <c r="I33" s="68">
        <v>-5</v>
      </c>
      <c r="J33" s="66"/>
      <c r="K33" s="68">
        <v>2.5</v>
      </c>
      <c r="L33" s="65">
        <v>2.9</v>
      </c>
      <c r="M33" s="65"/>
      <c r="N33" s="65">
        <v>4.3</v>
      </c>
      <c r="O33" s="66">
        <v>5.7</v>
      </c>
      <c r="P33" s="69" t="s">
        <v>143</v>
      </c>
      <c r="Q33" s="70">
        <v>27</v>
      </c>
      <c r="R33" s="67">
        <v>0</v>
      </c>
      <c r="S33" s="67"/>
      <c r="T33" s="67" t="s">
        <v>110</v>
      </c>
      <c r="U33" s="67"/>
      <c r="V33" s="71">
        <v>8</v>
      </c>
      <c r="W33" s="64">
        <v>1018.9</v>
      </c>
      <c r="X33" s="121">
        <f t="shared" si="2"/>
        <v>1029.6595672532774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7.575279131016056</v>
      </c>
      <c r="AI33">
        <f t="shared" si="5"/>
        <v>7.258895633275086</v>
      </c>
      <c r="AJ33">
        <f t="shared" si="6"/>
        <v>6.7794956332750855</v>
      </c>
      <c r="AK33">
        <f t="shared" si="12"/>
        <v>1.4452593805082843</v>
      </c>
      <c r="AU33">
        <f t="shared" si="13"/>
        <v>10.748306066591287</v>
      </c>
    </row>
    <row r="34" spans="1:47" ht="12.75">
      <c r="A34" s="72">
        <v>26</v>
      </c>
      <c r="B34" s="73">
        <v>2.9</v>
      </c>
      <c r="C34" s="74">
        <v>2.4</v>
      </c>
      <c r="D34" s="74">
        <v>3.8</v>
      </c>
      <c r="E34" s="74">
        <v>2.6</v>
      </c>
      <c r="F34" s="75">
        <f t="shared" si="0"/>
        <v>3.2</v>
      </c>
      <c r="G34" s="67">
        <f t="shared" si="7"/>
        <v>91.19454152021153</v>
      </c>
      <c r="H34" s="76">
        <f t="shared" si="1"/>
        <v>1.6084450766767182</v>
      </c>
      <c r="I34" s="77">
        <v>2.3</v>
      </c>
      <c r="J34" s="75"/>
      <c r="K34" s="77">
        <v>3.2</v>
      </c>
      <c r="L34" s="74">
        <v>3.7</v>
      </c>
      <c r="M34" s="74"/>
      <c r="N34" s="74">
        <v>4.6</v>
      </c>
      <c r="O34" s="75">
        <v>5.6</v>
      </c>
      <c r="P34" s="78" t="s">
        <v>148</v>
      </c>
      <c r="Q34" s="79">
        <v>27</v>
      </c>
      <c r="R34" s="76">
        <v>0</v>
      </c>
      <c r="S34" s="76"/>
      <c r="T34" s="76">
        <v>0.1</v>
      </c>
      <c r="U34" s="76"/>
      <c r="V34" s="80">
        <v>8</v>
      </c>
      <c r="W34" s="73">
        <v>1023.3</v>
      </c>
      <c r="X34" s="121">
        <f t="shared" si="2"/>
        <v>1034.1099698171195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7.52171732970973</v>
      </c>
      <c r="AI34">
        <f t="shared" si="5"/>
        <v>7.258895633275086</v>
      </c>
      <c r="AJ34">
        <f t="shared" si="6"/>
        <v>6.859395633275086</v>
      </c>
      <c r="AK34">
        <f t="shared" si="12"/>
        <v>1.6084450766767182</v>
      </c>
      <c r="AU34">
        <f t="shared" si="13"/>
        <v>10.721966245441497</v>
      </c>
    </row>
    <row r="35" spans="1:47" ht="12.75">
      <c r="A35" s="63">
        <v>27</v>
      </c>
      <c r="B35" s="64">
        <v>2.4</v>
      </c>
      <c r="C35" s="65">
        <v>1.7</v>
      </c>
      <c r="D35" s="65">
        <v>7.7</v>
      </c>
      <c r="E35" s="65">
        <v>2.1</v>
      </c>
      <c r="F35" s="66">
        <f t="shared" si="0"/>
        <v>4.9</v>
      </c>
      <c r="G35" s="67">
        <f t="shared" si="7"/>
        <v>87.41394378315559</v>
      </c>
      <c r="H35" s="67">
        <f t="shared" si="1"/>
        <v>0.5275210544641015</v>
      </c>
      <c r="I35" s="68">
        <v>1.9</v>
      </c>
      <c r="J35" s="66"/>
      <c r="K35" s="68">
        <v>3.3</v>
      </c>
      <c r="L35" s="65">
        <v>3.8</v>
      </c>
      <c r="M35" s="65"/>
      <c r="N35" s="65">
        <v>4.8</v>
      </c>
      <c r="O35" s="66">
        <v>5.7</v>
      </c>
      <c r="P35" s="69" t="s">
        <v>143</v>
      </c>
      <c r="Q35" s="70">
        <v>21</v>
      </c>
      <c r="R35" s="67">
        <v>3</v>
      </c>
      <c r="S35" s="67"/>
      <c r="T35" s="67">
        <v>0</v>
      </c>
      <c r="U35" s="67"/>
      <c r="V35" s="71">
        <v>8</v>
      </c>
      <c r="W35" s="64">
        <v>1026.7</v>
      </c>
      <c r="X35" s="121">
        <f t="shared" si="2"/>
        <v>1037.5656887495338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7.258895633275086</v>
      </c>
      <c r="AI35">
        <f t="shared" si="5"/>
        <v>6.90458694814902</v>
      </c>
      <c r="AJ35">
        <f t="shared" si="6"/>
        <v>6.3452869481490195</v>
      </c>
      <c r="AK35">
        <f t="shared" si="12"/>
        <v>0.5275210544641015</v>
      </c>
      <c r="AU35">
        <f t="shared" si="13"/>
        <v>10.867253770569198</v>
      </c>
    </row>
    <row r="36" spans="1:47" ht="12.75">
      <c r="A36" s="72">
        <v>28</v>
      </c>
      <c r="B36" s="73">
        <v>2.2</v>
      </c>
      <c r="C36" s="74">
        <v>0.7</v>
      </c>
      <c r="D36" s="74">
        <v>9.3</v>
      </c>
      <c r="E36" s="74">
        <v>-1</v>
      </c>
      <c r="F36" s="75">
        <f t="shared" si="0"/>
        <v>4.15</v>
      </c>
      <c r="G36" s="67">
        <f t="shared" si="7"/>
        <v>73.03546259554295</v>
      </c>
      <c r="H36" s="76">
        <f t="shared" si="1"/>
        <v>-2.122101961381126</v>
      </c>
      <c r="I36" s="77">
        <v>-4.9</v>
      </c>
      <c r="J36" s="75"/>
      <c r="K36" s="77">
        <v>2.1</v>
      </c>
      <c r="L36" s="74">
        <v>2.8</v>
      </c>
      <c r="M36" s="74"/>
      <c r="N36" s="74">
        <v>4.9</v>
      </c>
      <c r="O36" s="75">
        <v>5.7</v>
      </c>
      <c r="P36" s="78" t="s">
        <v>151</v>
      </c>
      <c r="Q36" s="79">
        <v>18</v>
      </c>
      <c r="R36" s="76">
        <v>7.1</v>
      </c>
      <c r="S36" s="76"/>
      <c r="T36" s="76" t="s">
        <v>110</v>
      </c>
      <c r="U36" s="76"/>
      <c r="V36" s="80">
        <v>1</v>
      </c>
      <c r="W36" s="73">
        <v>1022.3</v>
      </c>
      <c r="X36" s="121">
        <f t="shared" si="2"/>
        <v>1033.127030013301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7.1560610769283075</v>
      </c>
      <c r="AI36">
        <f t="shared" si="5"/>
        <v>6.424962311154182</v>
      </c>
      <c r="AJ36">
        <f t="shared" si="6"/>
        <v>5.226462311154182</v>
      </c>
      <c r="AK36">
        <f t="shared" si="12"/>
        <v>-2.122101961381126</v>
      </c>
      <c r="AU36">
        <f t="shared" si="13"/>
        <v>10.72271185940407</v>
      </c>
    </row>
    <row r="37" spans="1:47" ht="12.75">
      <c r="A37" s="63"/>
      <c r="B37" s="64"/>
      <c r="C37" s="65"/>
      <c r="D37" s="65"/>
      <c r="E37" s="65"/>
      <c r="F37" s="66"/>
      <c r="G37" s="67"/>
      <c r="H37" s="67"/>
      <c r="I37" s="68"/>
      <c r="J37" s="66"/>
      <c r="K37" s="68"/>
      <c r="L37" s="65"/>
      <c r="M37" s="65"/>
      <c r="N37" s="65"/>
      <c r="O37" s="66"/>
      <c r="P37" s="69"/>
      <c r="Q37" s="70"/>
      <c r="R37" s="67"/>
      <c r="S37" s="67"/>
      <c r="T37" s="67"/>
      <c r="U37" s="67"/>
      <c r="V37" s="71"/>
      <c r="W37" s="64"/>
      <c r="X37" s="121"/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6.107</v>
      </c>
      <c r="AI37">
        <f t="shared" si="5"/>
        <v>6.107</v>
      </c>
      <c r="AJ37">
        <f t="shared" si="6"/>
        <v>6.107</v>
      </c>
      <c r="AK37">
        <f t="shared" si="12"/>
        <v>0</v>
      </c>
      <c r="AU37">
        <f t="shared" si="13"/>
        <v>10.809539364484891</v>
      </c>
    </row>
    <row r="38" spans="1:47" ht="12.75">
      <c r="A38" s="72"/>
      <c r="B38" s="73"/>
      <c r="C38" s="74"/>
      <c r="D38" s="74"/>
      <c r="E38" s="74"/>
      <c r="F38" s="75"/>
      <c r="G38" s="67"/>
      <c r="H38" s="76"/>
      <c r="I38" s="77"/>
      <c r="J38" s="75"/>
      <c r="K38" s="77"/>
      <c r="L38" s="74"/>
      <c r="M38" s="74"/>
      <c r="N38" s="74"/>
      <c r="O38" s="75"/>
      <c r="P38" s="78"/>
      <c r="Q38" s="79"/>
      <c r="R38" s="76"/>
      <c r="S38" s="76"/>
      <c r="T38" s="76"/>
      <c r="U38" s="76"/>
      <c r="V38" s="80"/>
      <c r="W38" s="73"/>
      <c r="X38" s="121"/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6.107</v>
      </c>
      <c r="AI38">
        <f t="shared" si="5"/>
        <v>6.107</v>
      </c>
      <c r="AJ38">
        <f t="shared" si="6"/>
        <v>6.107</v>
      </c>
      <c r="AK38">
        <f t="shared" si="12"/>
        <v>0</v>
      </c>
      <c r="AU38">
        <f t="shared" si="13"/>
        <v>10.81149995590827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10.802185748964732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10.817767793688255</v>
      </c>
    </row>
    <row r="41" spans="1:47" ht="13.5" thickBot="1">
      <c r="A41" s="113" t="s">
        <v>19</v>
      </c>
      <c r="B41" s="114">
        <f>SUM(B9:B39)</f>
        <v>51.6</v>
      </c>
      <c r="C41" s="115">
        <f aca="true" t="shared" si="14" ref="C41:V41">SUM(C9:C39)</f>
        <v>29.899999999999995</v>
      </c>
      <c r="D41" s="115">
        <f t="shared" si="14"/>
        <v>164.40000000000003</v>
      </c>
      <c r="E41" s="115">
        <f t="shared" si="14"/>
        <v>5.399999999999997</v>
      </c>
      <c r="F41" s="116">
        <f t="shared" si="14"/>
        <v>84.90000000000002</v>
      </c>
      <c r="G41" s="117">
        <f t="shared" si="14"/>
        <v>2421.2080143370977</v>
      </c>
      <c r="H41" s="117">
        <f>SUM(H9:H39)</f>
        <v>-7.553830972386333</v>
      </c>
      <c r="I41" s="118">
        <f t="shared" si="14"/>
        <v>-61.00000000000002</v>
      </c>
      <c r="J41" s="116">
        <f t="shared" si="14"/>
        <v>0</v>
      </c>
      <c r="K41" s="118">
        <f t="shared" si="14"/>
        <v>84.39999999999999</v>
      </c>
      <c r="L41" s="115">
        <f t="shared" si="14"/>
        <v>96.4</v>
      </c>
      <c r="M41" s="115">
        <f t="shared" si="14"/>
        <v>0</v>
      </c>
      <c r="N41" s="115">
        <f t="shared" si="14"/>
        <v>141.60000000000002</v>
      </c>
      <c r="O41" s="116">
        <f t="shared" si="14"/>
        <v>170.19999999999993</v>
      </c>
      <c r="P41" s="114"/>
      <c r="Q41" s="119">
        <f t="shared" si="14"/>
        <v>525</v>
      </c>
      <c r="R41" s="117">
        <f t="shared" si="14"/>
        <v>63</v>
      </c>
      <c r="S41" s="117"/>
      <c r="T41" s="117">
        <f>SUM(T9:T39)</f>
        <v>41.50000000000001</v>
      </c>
      <c r="U41" s="139"/>
      <c r="V41" s="119">
        <f t="shared" si="14"/>
        <v>164</v>
      </c>
      <c r="W41" s="117">
        <f>SUM(W9:W39)</f>
        <v>28218.299999999996</v>
      </c>
      <c r="X41" s="123">
        <f>SUM(X9:X39)</f>
        <v>28517.567076097865</v>
      </c>
      <c r="Y41" s="117">
        <f>SUM(Y9:Y39)</f>
        <v>0</v>
      </c>
      <c r="Z41" s="123">
        <f>SUM(Z9:Z39)</f>
        <v>4</v>
      </c>
      <c r="AA41" s="138">
        <f>SUM(AA9:AA39)</f>
        <v>0</v>
      </c>
      <c r="AB41">
        <f>MAX(AB9:AB39)</f>
        <v>3</v>
      </c>
      <c r="AC41">
        <f>MAX(AC9:AC39)</f>
        <v>19</v>
      </c>
      <c r="AD41">
        <f>MAX(AD9:AD39)</f>
        <v>19</v>
      </c>
      <c r="AE41">
        <f>MAX(AE9:AE39)</f>
        <v>10</v>
      </c>
      <c r="AF41">
        <f>MAX(AF9:AF39)</f>
        <v>17</v>
      </c>
      <c r="AU41">
        <f t="shared" si="13"/>
        <v>10.759567253277483</v>
      </c>
    </row>
    <row r="42" spans="1:47" ht="12.75">
      <c r="A42" s="72" t="s">
        <v>20</v>
      </c>
      <c r="B42" s="73">
        <f>AVERAGE(B9:B39)</f>
        <v>1.842857142857143</v>
      </c>
      <c r="C42" s="74">
        <f aca="true" t="shared" si="15" ref="C42:V42">AVERAGE(C9:C39)</f>
        <v>1.0678571428571426</v>
      </c>
      <c r="D42" s="74">
        <f t="shared" si="15"/>
        <v>5.871428571428573</v>
      </c>
      <c r="E42" s="74">
        <f t="shared" si="15"/>
        <v>0.19285714285714275</v>
      </c>
      <c r="F42" s="75">
        <f t="shared" si="15"/>
        <v>3.032142857142858</v>
      </c>
      <c r="G42" s="76">
        <f t="shared" si="15"/>
        <v>86.47171479775349</v>
      </c>
      <c r="H42" s="76">
        <f>AVERAGE(H9:H39)</f>
        <v>-0.2697796775852262</v>
      </c>
      <c r="I42" s="77">
        <f t="shared" si="15"/>
        <v>-2.1785714285714293</v>
      </c>
      <c r="J42" s="75" t="e">
        <f t="shared" si="15"/>
        <v>#DIV/0!</v>
      </c>
      <c r="K42" s="77">
        <f t="shared" si="15"/>
        <v>3.014285714285714</v>
      </c>
      <c r="L42" s="74">
        <f t="shared" si="15"/>
        <v>3.442857142857143</v>
      </c>
      <c r="M42" s="74" t="e">
        <f t="shared" si="15"/>
        <v>#DIV/0!</v>
      </c>
      <c r="N42" s="74">
        <f t="shared" si="15"/>
        <v>5.057142857142858</v>
      </c>
      <c r="O42" s="75">
        <f t="shared" si="15"/>
        <v>6.0785714285714265</v>
      </c>
      <c r="P42" s="73"/>
      <c r="Q42" s="75">
        <f t="shared" si="15"/>
        <v>18.75</v>
      </c>
      <c r="R42" s="76">
        <f t="shared" si="15"/>
        <v>2.25</v>
      </c>
      <c r="S42" s="76"/>
      <c r="T42" s="76">
        <f>AVERAGE(T9:T39)</f>
        <v>1.8043478260869568</v>
      </c>
      <c r="U42" s="76"/>
      <c r="V42" s="76">
        <f t="shared" si="15"/>
        <v>5.857142857142857</v>
      </c>
      <c r="W42" s="76">
        <f>AVERAGE(W9:W39)</f>
        <v>1007.7964285714285</v>
      </c>
      <c r="X42" s="124">
        <f>AVERAGE(X9:X39)</f>
        <v>1018.4845384320666</v>
      </c>
      <c r="Y42" s="127"/>
      <c r="Z42" s="134"/>
      <c r="AA42" s="130"/>
      <c r="AU42">
        <f t="shared" si="13"/>
        <v>10.809969817119477</v>
      </c>
    </row>
    <row r="43" spans="1:47" ht="12.75">
      <c r="A43" s="72" t="s">
        <v>21</v>
      </c>
      <c r="B43" s="73">
        <f>MAX(B9:B39)</f>
        <v>8</v>
      </c>
      <c r="C43" s="74">
        <f aca="true" t="shared" si="16" ref="C43:V43">MAX(C9:C39)</f>
        <v>5.4</v>
      </c>
      <c r="D43" s="74">
        <f t="shared" si="16"/>
        <v>9.9</v>
      </c>
      <c r="E43" s="74">
        <f t="shared" si="16"/>
        <v>6.5</v>
      </c>
      <c r="F43" s="75">
        <f t="shared" si="16"/>
        <v>7.9</v>
      </c>
      <c r="G43" s="76">
        <f t="shared" si="16"/>
        <v>100</v>
      </c>
      <c r="H43" s="76">
        <f>MAX(H9:H39)</f>
        <v>5.010954321654451</v>
      </c>
      <c r="I43" s="77">
        <f t="shared" si="16"/>
        <v>3.3</v>
      </c>
      <c r="J43" s="75">
        <f t="shared" si="16"/>
        <v>0</v>
      </c>
      <c r="K43" s="77">
        <f t="shared" si="16"/>
        <v>5.1</v>
      </c>
      <c r="L43" s="74">
        <f t="shared" si="16"/>
        <v>5.6</v>
      </c>
      <c r="M43" s="74">
        <f t="shared" si="16"/>
        <v>0</v>
      </c>
      <c r="N43" s="74">
        <f t="shared" si="16"/>
        <v>6</v>
      </c>
      <c r="O43" s="75">
        <f t="shared" si="16"/>
        <v>6.6</v>
      </c>
      <c r="P43" s="73"/>
      <c r="Q43" s="70">
        <f t="shared" si="16"/>
        <v>35</v>
      </c>
      <c r="R43" s="76">
        <f t="shared" si="16"/>
        <v>7.2</v>
      </c>
      <c r="S43" s="76"/>
      <c r="T43" s="76">
        <f>MAX(T9:T39)</f>
        <v>13.8</v>
      </c>
      <c r="U43" s="140"/>
      <c r="V43" s="70">
        <f t="shared" si="16"/>
        <v>9</v>
      </c>
      <c r="W43" s="76">
        <f>MAX(W9:W39)</f>
        <v>1026.7</v>
      </c>
      <c r="X43" s="124">
        <f>MAX(X9:X39)</f>
        <v>1037.5656887495338</v>
      </c>
      <c r="Y43" s="127"/>
      <c r="Z43" s="134"/>
      <c r="AA43" s="127"/>
      <c r="AU43">
        <f t="shared" si="13"/>
        <v>10.865688749533797</v>
      </c>
    </row>
    <row r="44" spans="1:47" ht="13.5" thickBot="1">
      <c r="A44" s="81" t="s">
        <v>22</v>
      </c>
      <c r="B44" s="82">
        <f>MIN(B9:B39)</f>
        <v>-2.2</v>
      </c>
      <c r="C44" s="83">
        <f aca="true" t="shared" si="17" ref="C44:V44">MIN(C9:C39)</f>
        <v>-2.2</v>
      </c>
      <c r="D44" s="83">
        <f t="shared" si="17"/>
        <v>1.3</v>
      </c>
      <c r="E44" s="83">
        <f t="shared" si="17"/>
        <v>-3.9</v>
      </c>
      <c r="F44" s="84">
        <f t="shared" si="17"/>
        <v>0.45</v>
      </c>
      <c r="G44" s="85">
        <f t="shared" si="17"/>
        <v>52.44677987806502</v>
      </c>
      <c r="H44" s="85">
        <f>MIN(H9:H39)</f>
        <v>-3.687344603522186</v>
      </c>
      <c r="I44" s="86">
        <f t="shared" si="17"/>
        <v>-7.7</v>
      </c>
      <c r="J44" s="84">
        <f t="shared" si="17"/>
        <v>0</v>
      </c>
      <c r="K44" s="86">
        <f t="shared" si="17"/>
        <v>2</v>
      </c>
      <c r="L44" s="83">
        <f t="shared" si="17"/>
        <v>2.5</v>
      </c>
      <c r="M44" s="83">
        <f t="shared" si="17"/>
        <v>0</v>
      </c>
      <c r="N44" s="83">
        <f t="shared" si="17"/>
        <v>4.3</v>
      </c>
      <c r="O44" s="84">
        <f t="shared" si="17"/>
        <v>5.6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986.8</v>
      </c>
      <c r="X44" s="125">
        <f>MIN(X9:X39)</f>
        <v>997.2167963982852</v>
      </c>
      <c r="Y44" s="128"/>
      <c r="Z44" s="136"/>
      <c r="AA44" s="128"/>
      <c r="AU44">
        <f t="shared" si="13"/>
        <v>10.827030013300975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0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0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16</v>
      </c>
      <c r="C61">
        <f>DCOUNTA(T8:T38,1,C59:C60)</f>
        <v>11</v>
      </c>
      <c r="D61">
        <f>DCOUNTA(T8:T38,1,D59:D60)</f>
        <v>7</v>
      </c>
      <c r="F61">
        <f>DCOUNTA(T8:T38,1,F59:F60)</f>
        <v>5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6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">
      <selection activeCell="K16" sqref="K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158</v>
      </c>
      <c r="I4" s="59" t="s">
        <v>56</v>
      </c>
      <c r="J4" s="59">
        <v>2013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5.871428571428573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0.19285714285714275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3.032142857142858</v>
      </c>
      <c r="D9" s="5">
        <v>-1.2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9.9</v>
      </c>
      <c r="C10" s="5" t="s">
        <v>32</v>
      </c>
      <c r="D10" s="5">
        <f>Data1!$AB$41</f>
        <v>3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-3.9</v>
      </c>
      <c r="C11" s="5" t="s">
        <v>32</v>
      </c>
      <c r="D11" s="24">
        <f>Data1!$AC$41</f>
        <v>19</v>
      </c>
      <c r="E11" s="3"/>
      <c r="F11" s="40">
        <v>3</v>
      </c>
      <c r="G11" s="93" t="s">
        <v>112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-7.7</v>
      </c>
      <c r="C12" s="5" t="s">
        <v>32</v>
      </c>
      <c r="D12" s="24">
        <f>Data1!$AD$41</f>
        <v>19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6.0785714285714265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119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117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41.50000000000001</v>
      </c>
      <c r="D17" s="5">
        <v>93</v>
      </c>
      <c r="E17" s="3"/>
      <c r="F17" s="40">
        <v>9</v>
      </c>
      <c r="G17" s="93" t="s">
        <v>121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11</v>
      </c>
      <c r="D18" s="5"/>
      <c r="E18" s="3"/>
      <c r="F18" s="40">
        <v>10</v>
      </c>
      <c r="G18" s="93" t="s">
        <v>125</v>
      </c>
      <c r="H18" s="87"/>
      <c r="I18" s="87"/>
      <c r="J18" s="87"/>
      <c r="K18" s="87"/>
      <c r="L18" s="87"/>
      <c r="M18" s="88"/>
      <c r="N18" s="94"/>
    </row>
    <row r="19" spans="1:15" ht="12.75">
      <c r="A19" s="27" t="s">
        <v>40</v>
      </c>
      <c r="B19" s="3"/>
      <c r="C19" s="5">
        <f>Data1!$C$64</f>
        <v>6</v>
      </c>
      <c r="D19" s="5"/>
      <c r="E19" s="3"/>
      <c r="F19" s="40">
        <v>11</v>
      </c>
      <c r="G19" s="93" t="s">
        <v>123</v>
      </c>
      <c r="H19" s="87"/>
      <c r="I19" s="87"/>
      <c r="J19" s="87"/>
      <c r="K19" s="87"/>
      <c r="L19" s="87"/>
      <c r="M19" s="88"/>
      <c r="N19" s="94"/>
      <c r="O19" t="s">
        <v>124</v>
      </c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13.8</v>
      </c>
      <c r="D21" s="5"/>
      <c r="E21" s="3"/>
      <c r="F21" s="40">
        <v>13</v>
      </c>
      <c r="G21" s="93" t="s">
        <v>136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10</v>
      </c>
      <c r="D22" s="5"/>
      <c r="E22" s="3"/>
      <c r="F22" s="40">
        <v>14</v>
      </c>
      <c r="G22" s="93" t="s">
        <v>135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7.2</v>
      </c>
      <c r="D25" s="5" t="s">
        <v>46</v>
      </c>
      <c r="E25" s="5">
        <f>Data1!$AF$41</f>
        <v>17</v>
      </c>
      <c r="F25" s="40">
        <v>17</v>
      </c>
      <c r="G25" s="93" t="s">
        <v>132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21">
        <f>Data1!$R$41</f>
        <v>63</v>
      </c>
      <c r="D26" s="5" t="s">
        <v>46</v>
      </c>
      <c r="E26" s="3">
        <v>82</v>
      </c>
      <c r="F26" s="40">
        <v>18</v>
      </c>
      <c r="G26" s="93" t="s">
        <v>131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146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35</v>
      </c>
      <c r="D30" s="5"/>
      <c r="E30" s="5"/>
      <c r="F30" s="40">
        <v>22</v>
      </c>
      <c r="G30" s="93" t="s">
        <v>145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147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4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152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153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/>
      <c r="G37" s="93"/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1</v>
      </c>
      <c r="D38" s="5"/>
      <c r="E38" s="3"/>
      <c r="F38" s="40"/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14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21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154</v>
      </c>
      <c r="B43" s="3" t="s">
        <v>155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2013-03-04T21:55:34Z</dcterms:modified>
  <cp:category/>
  <cp:version/>
  <cp:contentType/>
  <cp:contentStatus/>
</cp:coreProperties>
</file>