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'Data1'!$A$1:$Y$46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<sst xmlns="http://schemas.openxmlformats.org/spreadsheetml/2006/main" count="179" uniqueCount="134">
  <si>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</si>
  <si>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</si>
  <si>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</si>
  <si>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</si>
  <si>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</si>
  <si>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</si>
  <si>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</si>
  <si>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</si>
  <si>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</si>
  <si>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</si>
  <si>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</si>
  <si>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</si>
  <si>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</si>
  <si>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</si>
  <si>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</si>
  <si>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</si>
  <si>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</si>
  <si>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</si>
  <si>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</si>
  <si>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</si>
  <si>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</si>
  <si>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</si>
  <si>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</si>
  <si>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</si>
  <si>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</si>
  <si>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</si>
  <si>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</si>
  <si>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</si>
  <si>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</si>
  <si>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</si>
  <si>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</si>
  <si>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</si>
  <si>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</si>
  <si>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</si>
  <si>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</si>
  <si>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</si>
  <si>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</si>
  <si>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</si>
  <si>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</si>
  <si>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</si>
  <si>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</si>
  <si>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</si>
  <si>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</si>
  <si>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</si>
  <si>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</si>
  <si>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</si>
  <si>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</si>
  <si>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</si>
  <si>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</si>
  <si>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</si>
  <si>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</si>
  <si>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</si>
  <si>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</si>
  <si>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</si>
  <si>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</si>
  <si>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</si>
  <si>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</si>
  <si>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</si>
  <si>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</si>
  <si>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</si>
  <si>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</si>
  <si>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</si>
  <si>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</si>
  <si>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</si>
  <si>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</si>
  <si>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</si>
  <si>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</si>
  <si>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</si>
  <si>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</si>
  <si>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</si>
  <si>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</si>
  <si>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</si>
  <si>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</si>
  <si>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</si>
  <si>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</si>
  <si>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</si>
  <si>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</si>
  <si>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</si>
  <si>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</si>
  <si>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</si>
  <si>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</si>
  <si>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</si>
  <si>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</si>
  <si>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</si>
  <si>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</si>
  <si>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</si>
  <si>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</si>
  <si>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</si>
  <si>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</si>
  <si>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</si>
  <si>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</si>
  <si>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</si>
  <si>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</si>
  <si>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</si>
  <si>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</si>
  <si>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</si>
  <si>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</si>
  <si>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</si>
  <si>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</si>
  <si>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</si>
  <si>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</si>
  <si>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SW</t>
  </si>
  <si>
    <t>W</t>
  </si>
  <si>
    <t>S</t>
  </si>
  <si>
    <t>NW</t>
  </si>
  <si>
    <t>N</t>
  </si>
  <si>
    <t>NE</t>
  </si>
  <si>
    <t xml:space="preserve"> 1016</t>
  </si>
  <si>
    <t xml:space="preserve"> 1018</t>
  </si>
  <si>
    <t xml:space="preserve"> 1012</t>
  </si>
  <si>
    <t xml:space="preserve"> 1007</t>
  </si>
  <si>
    <t xml:space="preserve"> 1008</t>
  </si>
  <si>
    <t xml:space="preserve"> 1006</t>
  </si>
  <si>
    <t xml:space="preserve"> 1015</t>
  </si>
  <si>
    <t xml:space="preserve"> 1014</t>
  </si>
  <si>
    <t xml:space="preserve"> 1025</t>
  </si>
  <si>
    <t xml:space="preserve"> 1029</t>
  </si>
  <si>
    <t xml:space="preserve"> 1028</t>
  </si>
  <si>
    <t xml:space="preserve"> 1019</t>
  </si>
  <si>
    <t xml:space="preserve"> 1023</t>
  </si>
  <si>
    <t xml:space="preserve"> 1037</t>
  </si>
  <si>
    <t xml:space="preserve"> 1038</t>
  </si>
  <si>
    <t xml:space="preserve"> 1035</t>
  </si>
  <si>
    <t xml:space="preserve"> 1040</t>
  </si>
  <si>
    <t xml:space="preserve"> 1036</t>
  </si>
  <si>
    <t xml:space="preserve"> 1027</t>
  </si>
  <si>
    <t xml:space="preserve"> 1033</t>
  </si>
  <si>
    <t xml:space="preserve"> 1031</t>
  </si>
  <si>
    <t xml:space="preserve"> 1034</t>
  </si>
  <si>
    <t xml:space="preserve"> 1030</t>
  </si>
  <si>
    <t xml:space="preserve"> 1024</t>
  </si>
  <si>
    <t xml:space="preserve"> 1004</t>
  </si>
  <si>
    <t>January</t>
  </si>
  <si>
    <t>Anom/date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</si>
</sst>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165" fontId="0" fillId="2" borderId="48" xfId="0" applyNumberFormat="1" applyFill="1" applyBorder="1" applyAlignment="1">
      <alignment horizontal="center"/>
    </xf>
    <xf numFmtId="165" fontId="0" fillId="2" borderId="49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4" fillId="0" borderId="10" xfId="0" applyNumberFormat="1" applyFont="1" applyBorder="1" applyAlignment="1" applyProtection="1">
      <alignment horizontal="center"/>
      <protection/>
    </xf>
    <xf numFmtId="167" fontId="14" fillId="0" borderId="11" xfId="0" applyNumberFormat="1" applyFont="1" applyBorder="1" applyAlignment="1" applyProtection="1">
      <alignment horizontal="center"/>
      <protection/>
    </xf>
    <xf numFmtId="165" fontId="0" fillId="2" borderId="52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167" fontId="14" fillId="0" borderId="5" xfId="0" applyNumberFormat="1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167" fontId="14" fillId="0" borderId="6" xfId="0" applyNumberFormat="1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165" fontId="0" fillId="2" borderId="54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0" borderId="43" xfId="0" applyFill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165" fontId="14" fillId="0" borderId="10" xfId="0" applyNumberFormat="1" applyFont="1" applyBorder="1" applyAlignment="1" applyProtection="1">
      <alignment horizontal="center"/>
      <protection/>
    </xf>
    <xf numFmtId="165" fontId="14" fillId="0" borderId="11" xfId="0" applyNumberFormat="1" applyFont="1" applyBorder="1" applyAlignment="1" applyProtection="1">
      <alignment horizontal="center"/>
      <protection/>
    </xf>
    <xf numFmtId="165" fontId="14" fillId="0" borderId="5" xfId="0" applyNumberFormat="1" applyFont="1" applyBorder="1" applyAlignment="1" applyProtection="1">
      <alignment horizontal="center"/>
      <protection/>
    </xf>
    <xf numFmtId="165" fontId="14" fillId="0" borderId="2" xfId="0" applyNumberFormat="1" applyFont="1" applyBorder="1" applyAlignment="1" applyProtection="1">
      <alignment horizontal="center"/>
      <protection/>
    </xf>
    <xf numFmtId="165" fontId="14" fillId="0" borderId="8" xfId="0" applyNumberFormat="1" applyFont="1" applyBorder="1" applyAlignment="1" applyProtection="1">
      <alignment horizontal="center"/>
      <protection/>
    </xf>
    <xf numFmtId="165" fontId="14" fillId="0" borderId="6" xfId="0" applyNumberFormat="1" applyFont="1" applyBorder="1" applyAlignment="1" applyProtection="1">
      <alignment horizontal="center"/>
      <protection/>
    </xf>
    <xf numFmtId="165" fontId="14" fillId="0" borderId="1" xfId="0" applyNumberFormat="1" applyFont="1" applyBorder="1" applyAlignment="1" applyProtection="1">
      <alignment horizontal="center"/>
      <protection/>
    </xf>
    <xf numFmtId="165" fontId="14" fillId="0" borderId="9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6.3</c:v>
                </c:pt>
                <c:pt idx="1">
                  <c:v>10.9</c:v>
                </c:pt>
                <c:pt idx="2">
                  <c:v>8.1</c:v>
                </c:pt>
                <c:pt idx="3">
                  <c:v>5.5</c:v>
                </c:pt>
                <c:pt idx="4">
                  <c:v>11.7</c:v>
                </c:pt>
                <c:pt idx="5">
                  <c:v>9.4</c:v>
                </c:pt>
                <c:pt idx="6">
                  <c:v>9</c:v>
                </c:pt>
                <c:pt idx="7">
                  <c:v>7</c:v>
                </c:pt>
                <c:pt idx="8">
                  <c:v>4.8</c:v>
                </c:pt>
                <c:pt idx="9">
                  <c:v>7.5</c:v>
                </c:pt>
                <c:pt idx="10">
                  <c:v>9.9</c:v>
                </c:pt>
                <c:pt idx="11">
                  <c:v>9</c:v>
                </c:pt>
                <c:pt idx="12">
                  <c:v>4</c:v>
                </c:pt>
                <c:pt idx="13">
                  <c:v>5.1</c:v>
                </c:pt>
                <c:pt idx="14">
                  <c:v>5.5</c:v>
                </c:pt>
                <c:pt idx="15">
                  <c:v>5.5</c:v>
                </c:pt>
                <c:pt idx="16">
                  <c:v>7.1</c:v>
                </c:pt>
                <c:pt idx="17">
                  <c:v>6.4</c:v>
                </c:pt>
                <c:pt idx="18">
                  <c:v>6.7</c:v>
                </c:pt>
                <c:pt idx="19">
                  <c:v>5.4</c:v>
                </c:pt>
                <c:pt idx="20">
                  <c:v>6.9</c:v>
                </c:pt>
                <c:pt idx="21">
                  <c:v>6.9</c:v>
                </c:pt>
                <c:pt idx="22">
                  <c:v>6</c:v>
                </c:pt>
                <c:pt idx="23">
                  <c:v>3.8</c:v>
                </c:pt>
                <c:pt idx="24">
                  <c:v>5</c:v>
                </c:pt>
                <c:pt idx="25">
                  <c:v>5.2</c:v>
                </c:pt>
                <c:pt idx="26">
                  <c:v>5.7</c:v>
                </c:pt>
                <c:pt idx="27">
                  <c:v>11.5</c:v>
                </c:pt>
                <c:pt idx="28">
                  <c:v>12.8</c:v>
                </c:pt>
                <c:pt idx="29">
                  <c:v>13.1</c:v>
                </c:pt>
                <c:pt idx="30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1.5</c:v>
                </c:pt>
                <c:pt idx="1">
                  <c:v>1.1</c:v>
                </c:pt>
                <c:pt idx="2">
                  <c:v>6.3</c:v>
                </c:pt>
                <c:pt idx="3">
                  <c:v>1.5</c:v>
                </c:pt>
                <c:pt idx="4">
                  <c:v>0.5</c:v>
                </c:pt>
                <c:pt idx="5">
                  <c:v>2.4</c:v>
                </c:pt>
                <c:pt idx="6">
                  <c:v>2.4</c:v>
                </c:pt>
                <c:pt idx="7">
                  <c:v>3.4</c:v>
                </c:pt>
                <c:pt idx="8">
                  <c:v>-0.9</c:v>
                </c:pt>
                <c:pt idx="9">
                  <c:v>-1.6</c:v>
                </c:pt>
                <c:pt idx="10">
                  <c:v>-0.1</c:v>
                </c:pt>
                <c:pt idx="11">
                  <c:v>7.2</c:v>
                </c:pt>
                <c:pt idx="12">
                  <c:v>2.1</c:v>
                </c:pt>
                <c:pt idx="13">
                  <c:v>-2.5</c:v>
                </c:pt>
                <c:pt idx="14">
                  <c:v>0.6</c:v>
                </c:pt>
                <c:pt idx="15">
                  <c:v>-2.9</c:v>
                </c:pt>
                <c:pt idx="16">
                  <c:v>-0.6</c:v>
                </c:pt>
                <c:pt idx="17">
                  <c:v>1.5</c:v>
                </c:pt>
                <c:pt idx="18">
                  <c:v>3.3</c:v>
                </c:pt>
                <c:pt idx="19">
                  <c:v>-1.2</c:v>
                </c:pt>
                <c:pt idx="20">
                  <c:v>1.4</c:v>
                </c:pt>
                <c:pt idx="21">
                  <c:v>2.9</c:v>
                </c:pt>
                <c:pt idx="22">
                  <c:v>1.3</c:v>
                </c:pt>
                <c:pt idx="23">
                  <c:v>-1.2</c:v>
                </c:pt>
                <c:pt idx="24">
                  <c:v>-0.8</c:v>
                </c:pt>
                <c:pt idx="25">
                  <c:v>-1.4</c:v>
                </c:pt>
                <c:pt idx="26">
                  <c:v>-1.4</c:v>
                </c:pt>
                <c:pt idx="27">
                  <c:v>2.6</c:v>
                </c:pt>
                <c:pt idx="28">
                  <c:v>4</c:v>
                </c:pt>
                <c:pt idx="29">
                  <c:v>8.2</c:v>
                </c:pt>
                <c:pt idx="30">
                  <c:v>9.5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452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0.3</c:v>
                </c:pt>
                <c:pt idx="1">
                  <c:v>0.2</c:v>
                </c:pt>
                <c:pt idx="2">
                  <c:v>1.8</c:v>
                </c:pt>
                <c:pt idx="3">
                  <c:v>1.3</c:v>
                </c:pt>
                <c:pt idx="4">
                  <c:v>1.1</c:v>
                </c:pt>
                <c:pt idx="5">
                  <c:v>0</c:v>
                </c:pt>
                <c:pt idx="6">
                  <c:v>0.8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7.3</c:v>
                </c:pt>
                <c:pt idx="12">
                  <c:v>0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0.7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5100738"/>
        <c:axId val="24580051"/>
      </c:barChart>
      <c:catAx>
        <c:axId val="251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5100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893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-3.1</c:v>
                </c:pt>
                <c:pt idx="1">
                  <c:v>-1</c:v>
                </c:pt>
                <c:pt idx="2">
                  <c:v>3</c:v>
                </c:pt>
                <c:pt idx="3">
                  <c:v>-1.4</c:v>
                </c:pt>
                <c:pt idx="4">
                  <c:v>-2.7</c:v>
                </c:pt>
                <c:pt idx="5">
                  <c:v>0.7</c:v>
                </c:pt>
                <c:pt idx="6">
                  <c:v>-1.1</c:v>
                </c:pt>
                <c:pt idx="7">
                  <c:v>-0.2</c:v>
                </c:pt>
                <c:pt idx="8">
                  <c:v>-5.2</c:v>
                </c:pt>
                <c:pt idx="9">
                  <c:v>-7.1</c:v>
                </c:pt>
                <c:pt idx="10">
                  <c:v>-1.4</c:v>
                </c:pt>
                <c:pt idx="11">
                  <c:v>5.1</c:v>
                </c:pt>
                <c:pt idx="12">
                  <c:v>1.1</c:v>
                </c:pt>
                <c:pt idx="13">
                  <c:v>-7.8</c:v>
                </c:pt>
                <c:pt idx="14">
                  <c:v>-2.9</c:v>
                </c:pt>
                <c:pt idx="15">
                  <c:v>-7.6</c:v>
                </c:pt>
                <c:pt idx="16">
                  <c:v>-4.4</c:v>
                </c:pt>
                <c:pt idx="17">
                  <c:v>-4</c:v>
                </c:pt>
                <c:pt idx="18">
                  <c:v>-1</c:v>
                </c:pt>
                <c:pt idx="19">
                  <c:v>-6.1</c:v>
                </c:pt>
                <c:pt idx="20">
                  <c:v>-3.9</c:v>
                </c:pt>
                <c:pt idx="21">
                  <c:v>-2.4</c:v>
                </c:pt>
                <c:pt idx="22">
                  <c:v>-2.9</c:v>
                </c:pt>
                <c:pt idx="23">
                  <c:v>-6.5</c:v>
                </c:pt>
                <c:pt idx="24">
                  <c:v>-6</c:v>
                </c:pt>
                <c:pt idx="25">
                  <c:v>-6.5</c:v>
                </c:pt>
                <c:pt idx="26">
                  <c:v>-6.5</c:v>
                </c:pt>
                <c:pt idx="27">
                  <c:v>-1.4</c:v>
                </c:pt>
                <c:pt idx="28">
                  <c:v>2.8</c:v>
                </c:pt>
                <c:pt idx="29">
                  <c:v>4.9</c:v>
                </c:pt>
                <c:pt idx="3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90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037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626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Data1!$V$7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Data1!$V$9:$V$39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6266452"/>
        <c:axId val="13744885"/>
      </c:bar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266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1.5</c:v>
                </c:pt>
                <c:pt idx="1">
                  <c:v>4.92710404596989</c:v>
                </c:pt>
                <c:pt idx="2">
                  <c:v>6.287376516744774</c:v>
                </c:pt>
                <c:pt idx="3">
                  <c:v>1.6999999999999993</c:v>
                </c:pt>
                <c:pt idx="4">
                  <c:v>0.8070289247131247</c:v>
                </c:pt>
                <c:pt idx="5">
                  <c:v>5.104724172996682</c:v>
                </c:pt>
                <c:pt idx="6">
                  <c:v>4.052364298278593</c:v>
                </c:pt>
                <c:pt idx="7">
                  <c:v>1.328260043036157</c:v>
                </c:pt>
                <c:pt idx="8">
                  <c:v>-0.6084407347032341</c:v>
                </c:pt>
                <c:pt idx="9">
                  <c:v>-0.907316047003767</c:v>
                </c:pt>
                <c:pt idx="10">
                  <c:v>6.097226369396231</c:v>
                </c:pt>
                <c:pt idx="11">
                  <c:v>5.433105664832563</c:v>
                </c:pt>
                <c:pt idx="12">
                  <c:v>1.6800479377044424</c:v>
                </c:pt>
                <c:pt idx="13">
                  <c:v>0.1752359278351414</c:v>
                </c:pt>
                <c:pt idx="14">
                  <c:v>1.8163912635335493</c:v>
                </c:pt>
                <c:pt idx="15">
                  <c:v>-1.424329691659924</c:v>
                </c:pt>
                <c:pt idx="16">
                  <c:v>4.225414632879448</c:v>
                </c:pt>
                <c:pt idx="17">
                  <c:v>2.19009329988709</c:v>
                </c:pt>
                <c:pt idx="18">
                  <c:v>3.8081303101611357</c:v>
                </c:pt>
                <c:pt idx="19">
                  <c:v>1.5489668407858377</c:v>
                </c:pt>
                <c:pt idx="20">
                  <c:v>2.753237585543981</c:v>
                </c:pt>
                <c:pt idx="21">
                  <c:v>2.522710879421377</c:v>
                </c:pt>
                <c:pt idx="22">
                  <c:v>0.5275210544641015</c:v>
                </c:pt>
                <c:pt idx="23">
                  <c:v>-1.6031608468367304</c:v>
                </c:pt>
                <c:pt idx="24">
                  <c:v>-0.904060441462907</c:v>
                </c:pt>
                <c:pt idx="25">
                  <c:v>-2.252944509644104</c:v>
                </c:pt>
                <c:pt idx="26">
                  <c:v>0.17573607859057147</c:v>
                </c:pt>
                <c:pt idx="27">
                  <c:v>1.7110876593625606</c:v>
                </c:pt>
                <c:pt idx="28">
                  <c:v>8.037212999241007</c:v>
                </c:pt>
                <c:pt idx="29">
                  <c:v>7.402518719290873</c:v>
                </c:pt>
                <c:pt idx="30">
                  <c:v>9.006515114205598</c:v>
                </c:pt>
              </c:numCache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595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0.033</cdr:y>
    </cdr:from>
    <cdr:to>
      <cdr:x>0.91925</cdr:x>
      <cdr:y>0.06975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972425" y="1809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68d6042-8759-4e19-837a-ae26d4b126b8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0.02925</cdr:y>
    </cdr:from>
    <cdr:to>
      <cdr:x>0.87975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581900" y="15240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16f0ec0-ade1-47d1-be6d-3ca0a146dfa2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0.03675</cdr:y>
    </cdr:from>
    <cdr:to>
      <cdr:x>0.90225</cdr:x>
      <cdr:y>0.0735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10500" y="200025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fc937e2-87f5-43cd-b062-553f15c08268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0.51375</cdr:y>
    </cdr:from>
    <cdr:to>
      <cdr:x>0.51375</cdr:x>
      <cdr:y>0.55225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4819650" y="2828925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3ea4d88-f141-4fc3-a2bd-3d76fcd7b92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0.7815</cdr:x>
      <cdr:y>0.028</cdr:y>
    </cdr:from>
    <cdr:to>
      <cdr:x>0.86725</cdr:x>
      <cdr:y>0.0655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7467600" y="152400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2eaeb5-cb4e-4373-958c-588bb72e3d67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0.026</cdr:y>
    </cdr:from>
    <cdr:to>
      <cdr:x>0.92425</cdr:x>
      <cdr:y>0.06325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01000" y="142875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7b0b531-9d1a-409e-855d-e6874654af00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0.028</cdr:y>
    </cdr:from>
    <cdr:to>
      <cdr:x>0.90425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00975" y="15240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d362233-aeb5-4db9-95d8-b22d169f8aa0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0.02925</cdr:y>
    </cdr:from>
    <cdr:to>
      <cdr:x>0.889</cdr:x>
      <cdr:y>0.066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76676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b50e248-ed86-47e8-9ae4-f58cc43799f7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0.0385</cdr:y>
    </cdr:from>
    <cdr:to>
      <cdr:x>0.9105</cdr:x>
      <cdr:y>0.075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77175" y="2095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f4c0b88-32b0-4fb3-9fc9-9f59f6122492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7" activePane="bottomLeft" state="split"/>
      <selection pane="topLeft" activeCell="R4" sqref="R4"/>
      <selection pane="bottomLeft" activeCell="N21" sqref="N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7.28125" style="1" customWidth="1"/>
    <col min="20" max="20" width="9.140625" style="1" customWidth="1"/>
    <col min="22" max="22" width="10.28125" style="0" bestFit="1" customWidth="1"/>
    <col min="23" max="25" width="3.7109375" style="0" customWidth="1"/>
  </cols>
  <sheetData>
    <row r="1" spans="1:22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2"/>
      <c r="V1" s="2"/>
    </row>
    <row r="2" spans="1:22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2"/>
      <c r="V2" s="2"/>
    </row>
    <row r="3" spans="1:22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2"/>
      <c r="U3" s="2"/>
      <c r="V3" s="2"/>
    </row>
    <row r="4" spans="1:25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132</v>
      </c>
      <c r="R4" s="60">
        <v>2000</v>
      </c>
      <c r="S4" s="7"/>
      <c r="T4" s="60"/>
      <c r="U4" s="18"/>
      <c r="V4" s="95"/>
      <c r="W4" s="92"/>
      <c r="X4" s="171" t="s">
        <v>98</v>
      </c>
      <c r="Y4" s="118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8"/>
      <c r="V5" s="96"/>
      <c r="W5" s="93"/>
      <c r="X5" s="172"/>
      <c r="Y5" s="119"/>
      <c r="AA5" s="42" t="s">
        <v>91</v>
      </c>
    </row>
    <row r="6" spans="1:25" ht="13.5" customHeight="1" thickBot="1">
      <c r="A6" s="31" t="s">
        <v>0</v>
      </c>
      <c r="B6" s="166" t="s">
        <v>1</v>
      </c>
      <c r="C6" s="167"/>
      <c r="D6" s="167"/>
      <c r="E6" s="167"/>
      <c r="F6" s="168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7</v>
      </c>
      <c r="U6" s="38" t="s">
        <v>67</v>
      </c>
      <c r="V6" s="97" t="s">
        <v>67</v>
      </c>
      <c r="W6" s="169" t="s">
        <v>29</v>
      </c>
      <c r="X6" s="172"/>
      <c r="Y6" s="119"/>
    </row>
    <row r="7" spans="1:25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7" t="s">
        <v>13</v>
      </c>
      <c r="U7" s="39" t="s">
        <v>68</v>
      </c>
      <c r="V7" s="98" t="s">
        <v>69</v>
      </c>
      <c r="W7" s="169"/>
      <c r="X7" s="172"/>
      <c r="Y7" s="119"/>
    </row>
    <row r="8" spans="1:41" ht="40.5" thickBot="1">
      <c r="A8" s="33"/>
      <c r="B8" s="132" t="s">
        <v>16</v>
      </c>
      <c r="C8" s="133" t="s">
        <v>17</v>
      </c>
      <c r="D8" s="133" t="s">
        <v>14</v>
      </c>
      <c r="E8" s="133" t="s">
        <v>15</v>
      </c>
      <c r="F8" s="10" t="s">
        <v>61</v>
      </c>
      <c r="G8" s="33" t="s">
        <v>39</v>
      </c>
      <c r="H8" s="33" t="s">
        <v>87</v>
      </c>
      <c r="I8" s="136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132" t="s">
        <v>92</v>
      </c>
      <c r="Q8" s="141" t="s">
        <v>99</v>
      </c>
      <c r="R8" s="10" t="s">
        <v>12</v>
      </c>
      <c r="S8" s="151" t="s">
        <v>20</v>
      </c>
      <c r="T8" s="33" t="s">
        <v>21</v>
      </c>
      <c r="U8" s="33" t="s">
        <v>70</v>
      </c>
      <c r="V8" s="155" t="s">
        <v>70</v>
      </c>
      <c r="W8" s="170"/>
      <c r="X8" s="173"/>
      <c r="Y8" s="119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29">
        <v>1</v>
      </c>
      <c r="B9" s="160">
        <v>1.5</v>
      </c>
      <c r="C9" s="161">
        <v>1.5</v>
      </c>
      <c r="D9" s="161">
        <v>6.3</v>
      </c>
      <c r="E9" s="162">
        <v>1.5</v>
      </c>
      <c r="F9" s="126">
        <f aca="true" t="shared" si="0" ref="F9:F39">AVERAGE(D9:E9)</f>
        <v>3.9</v>
      </c>
      <c r="G9" s="65">
        <f>100*(AI9/AG9)</f>
        <v>100</v>
      </c>
      <c r="H9" s="134">
        <f aca="true" t="shared" si="1" ref="H9:H39">AJ9</f>
        <v>1.5</v>
      </c>
      <c r="I9" s="158">
        <v>-3.1</v>
      </c>
      <c r="J9" s="126"/>
      <c r="K9" s="66"/>
      <c r="L9" s="64"/>
      <c r="M9" s="64"/>
      <c r="N9" s="64"/>
      <c r="O9" s="139"/>
      <c r="P9" s="142" t="s">
        <v>101</v>
      </c>
      <c r="Q9" s="143">
        <v>6</v>
      </c>
      <c r="R9" s="146"/>
      <c r="S9" s="137">
        <v>0.3</v>
      </c>
      <c r="T9" s="149"/>
      <c r="U9" s="134"/>
      <c r="V9" s="156" t="s">
        <v>107</v>
      </c>
      <c r="W9" s="152"/>
      <c r="X9" s="120"/>
      <c r="Y9" s="113"/>
      <c r="AA9">
        <f>IF((MAX($D$9:$D$39)=$D9),A9,0)</f>
        <v>0</v>
      </c>
      <c r="AB9">
        <f>IF((MIN($E$9:$E$39)=$E9),A9,0)</f>
        <v>0</v>
      </c>
      <c r="AC9">
        <f>IF((MIN($G$9:$G$39)=$G9),A9,0)</f>
        <v>0</v>
      </c>
      <c r="AD9">
        <f aca="true" t="shared" si="2" ref="AD9:AD39">IF((MAX($S$9:$S$39)=$S9),A9,0)</f>
        <v>0</v>
      </c>
      <c r="AE9">
        <f aca="true" t="shared" si="3" ref="AE9:AE39">IF((MAX($R$9:$R$39)=$R9),A9,0)</f>
        <v>1</v>
      </c>
      <c r="AG9">
        <f>6.107*EXP(17.38*(B9/(239+B9)))</f>
        <v>6.8062058612105245</v>
      </c>
      <c r="AH9">
        <f aca="true" t="shared" si="4" ref="AH9:AH39">IF(U9&gt;=0,6.107*EXP(17.38*(C9/(239+C9))),6.107*EXP(22.44*(C9/(272.4+C9))))</f>
        <v>6.8062058612105245</v>
      </c>
      <c r="AI9">
        <f aca="true" t="shared" si="5" ref="AI9:AI39">IF(C9&gt;=0,AH9-(0.000799*1000*(B9-C9)),AH9-(0.00072*1000*(B9-C9)))</f>
        <v>6.8062058612105245</v>
      </c>
      <c r="AJ9">
        <f>239*LN(AI9/6.107)/(17.38-LN(AI9/6.107))</f>
        <v>1.5</v>
      </c>
      <c r="AL9">
        <f>COUNTIF(T9:T39,"&lt;1")</f>
        <v>0</v>
      </c>
      <c r="AM9">
        <f>COUNTIF(E9:E39,"&lt;0")</f>
        <v>11</v>
      </c>
      <c r="AN9">
        <f>COUNTIF(I9:I39,"&lt;0")</f>
        <v>24</v>
      </c>
      <c r="AO9">
        <f>COUNTIF(Q9:Q39,"&gt;=39")</f>
        <v>4</v>
      </c>
    </row>
    <row r="10" spans="1:36" ht="12.75">
      <c r="A10" s="130">
        <v>2</v>
      </c>
      <c r="B10" s="163">
        <v>6.3</v>
      </c>
      <c r="C10" s="164">
        <v>5.7</v>
      </c>
      <c r="D10" s="164">
        <v>10.9</v>
      </c>
      <c r="E10" s="165">
        <v>1.1</v>
      </c>
      <c r="F10" s="127">
        <f t="shared" si="0"/>
        <v>6</v>
      </c>
      <c r="G10" s="65">
        <f aca="true" t="shared" si="6" ref="G10:G39">100*(AI10/AG10)</f>
        <v>90.90932230933666</v>
      </c>
      <c r="H10" s="111">
        <f t="shared" si="1"/>
        <v>4.92710404596989</v>
      </c>
      <c r="I10" s="159">
        <v>-1</v>
      </c>
      <c r="J10" s="127"/>
      <c r="K10" s="73"/>
      <c r="L10" s="70"/>
      <c r="M10" s="70"/>
      <c r="N10" s="70"/>
      <c r="O10" s="140"/>
      <c r="P10" s="144" t="s">
        <v>101</v>
      </c>
      <c r="Q10" s="145">
        <v>29</v>
      </c>
      <c r="R10" s="147"/>
      <c r="S10" s="138">
        <v>0.2</v>
      </c>
      <c r="T10" s="150"/>
      <c r="U10" s="111"/>
      <c r="V10" s="157" t="s">
        <v>108</v>
      </c>
      <c r="W10" s="153"/>
      <c r="X10" s="121"/>
      <c r="Y10" s="114"/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IF((MIN($G$9:$G$39)=$G10),A10,0)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9.542956730326413</v>
      </c>
      <c r="AH10">
        <f t="shared" si="4"/>
        <v>9.154837291812974</v>
      </c>
      <c r="AI10">
        <f t="shared" si="5"/>
        <v>8.675437291812974</v>
      </c>
      <c r="AJ10">
        <f aca="true" t="shared" si="11" ref="AJ10:AJ39">239*LN(AI10/6.107)/(17.38-LN(AI10/6.107))</f>
        <v>4.92710404596989</v>
      </c>
    </row>
    <row r="11" spans="1:36" ht="12.75">
      <c r="A11" s="129">
        <v>3</v>
      </c>
      <c r="B11" s="163">
        <v>7.6</v>
      </c>
      <c r="C11" s="164">
        <v>7</v>
      </c>
      <c r="D11" s="164">
        <v>8.1</v>
      </c>
      <c r="E11" s="165">
        <v>6.3</v>
      </c>
      <c r="F11" s="126">
        <f t="shared" si="0"/>
        <v>7.199999999999999</v>
      </c>
      <c r="G11" s="65">
        <f t="shared" si="6"/>
        <v>91.38028610232492</v>
      </c>
      <c r="H11" s="134">
        <f t="shared" si="1"/>
        <v>6.287376516744774</v>
      </c>
      <c r="I11" s="159">
        <v>3</v>
      </c>
      <c r="J11" s="126"/>
      <c r="K11" s="66"/>
      <c r="L11" s="64"/>
      <c r="M11" s="64"/>
      <c r="N11" s="64"/>
      <c r="O11" s="139"/>
      <c r="P11" s="144" t="s">
        <v>101</v>
      </c>
      <c r="Q11" s="145">
        <v>37</v>
      </c>
      <c r="R11" s="146"/>
      <c r="S11" s="138">
        <v>1.8</v>
      </c>
      <c r="T11" s="149"/>
      <c r="U11" s="134"/>
      <c r="V11" s="157" t="s">
        <v>109</v>
      </c>
      <c r="W11" s="153"/>
      <c r="X11" s="121"/>
      <c r="Y11" s="114"/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10.434027213964692</v>
      </c>
      <c r="AH11">
        <f t="shared" si="4"/>
        <v>10.014043920115377</v>
      </c>
      <c r="AI11">
        <f t="shared" si="5"/>
        <v>9.534643920115377</v>
      </c>
      <c r="AJ11">
        <f t="shared" si="11"/>
        <v>6.287376516744774</v>
      </c>
    </row>
    <row r="12" spans="1:36" ht="12.75">
      <c r="A12" s="130">
        <v>4</v>
      </c>
      <c r="B12" s="163">
        <v>1.7</v>
      </c>
      <c r="C12" s="164">
        <v>1.7</v>
      </c>
      <c r="D12" s="164">
        <v>5.5</v>
      </c>
      <c r="E12" s="165">
        <v>1.5</v>
      </c>
      <c r="F12" s="127">
        <f t="shared" si="0"/>
        <v>3.5</v>
      </c>
      <c r="G12" s="65">
        <f t="shared" si="6"/>
        <v>100</v>
      </c>
      <c r="H12" s="111">
        <f t="shared" si="1"/>
        <v>1.6999999999999993</v>
      </c>
      <c r="I12" s="159">
        <v>-1.4</v>
      </c>
      <c r="J12" s="127"/>
      <c r="K12" s="73"/>
      <c r="L12" s="70"/>
      <c r="M12" s="70"/>
      <c r="N12" s="70"/>
      <c r="O12" s="140"/>
      <c r="P12" s="144" t="s">
        <v>102</v>
      </c>
      <c r="Q12" s="145">
        <v>26</v>
      </c>
      <c r="R12" s="147"/>
      <c r="S12" s="138">
        <v>1.3</v>
      </c>
      <c r="T12" s="150"/>
      <c r="U12" s="111"/>
      <c r="V12" s="157" t="s">
        <v>110</v>
      </c>
      <c r="W12" s="153"/>
      <c r="X12" s="121"/>
      <c r="Y12" s="114"/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6.90458694814902</v>
      </c>
      <c r="AH12">
        <f t="shared" si="4"/>
        <v>6.90458694814902</v>
      </c>
      <c r="AI12">
        <f t="shared" si="5"/>
        <v>6.90458694814902</v>
      </c>
      <c r="AJ12">
        <f t="shared" si="11"/>
        <v>1.6999999999999993</v>
      </c>
    </row>
    <row r="13" spans="1:36" ht="12.75">
      <c r="A13" s="129">
        <v>5</v>
      </c>
      <c r="B13" s="163">
        <v>2.4</v>
      </c>
      <c r="C13" s="164">
        <v>1.8</v>
      </c>
      <c r="D13" s="164">
        <v>11.7</v>
      </c>
      <c r="E13" s="165">
        <v>0.5</v>
      </c>
      <c r="F13" s="126">
        <f t="shared" si="0"/>
        <v>6.1</v>
      </c>
      <c r="G13" s="65">
        <f t="shared" si="6"/>
        <v>89.19879338122928</v>
      </c>
      <c r="H13" s="134">
        <f t="shared" si="1"/>
        <v>0.8070289247131247</v>
      </c>
      <c r="I13" s="159">
        <v>-2.7</v>
      </c>
      <c r="J13" s="126"/>
      <c r="K13" s="66"/>
      <c r="L13" s="64"/>
      <c r="M13" s="64"/>
      <c r="N13" s="64"/>
      <c r="O13" s="139"/>
      <c r="P13" s="144" t="s">
        <v>101</v>
      </c>
      <c r="Q13" s="145">
        <v>45</v>
      </c>
      <c r="R13" s="146"/>
      <c r="S13" s="138">
        <v>1.1</v>
      </c>
      <c r="T13" s="149"/>
      <c r="U13" s="134"/>
      <c r="V13" s="157" t="s">
        <v>111</v>
      </c>
      <c r="W13" s="153"/>
      <c r="X13" s="121"/>
      <c r="Y13" s="114"/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7.258895633275086</v>
      </c>
      <c r="AH13">
        <f t="shared" si="4"/>
        <v>6.954247317684119</v>
      </c>
      <c r="AI13">
        <f t="shared" si="5"/>
        <v>6.474847317684119</v>
      </c>
      <c r="AJ13">
        <f t="shared" si="11"/>
        <v>0.8070289247131247</v>
      </c>
    </row>
    <row r="14" spans="1:36" ht="12.75">
      <c r="A14" s="130">
        <v>6</v>
      </c>
      <c r="B14" s="163">
        <v>7.8</v>
      </c>
      <c r="C14" s="164">
        <v>6.6</v>
      </c>
      <c r="D14" s="164">
        <v>9.4</v>
      </c>
      <c r="E14" s="165">
        <v>2.4</v>
      </c>
      <c r="F14" s="127">
        <f t="shared" si="0"/>
        <v>5.9</v>
      </c>
      <c r="G14" s="65">
        <f t="shared" si="6"/>
        <v>83.04098774147984</v>
      </c>
      <c r="H14" s="111">
        <f t="shared" si="1"/>
        <v>5.104724172996682</v>
      </c>
      <c r="I14" s="159">
        <v>0.7</v>
      </c>
      <c r="J14" s="127"/>
      <c r="K14" s="73"/>
      <c r="L14" s="70"/>
      <c r="M14" s="70"/>
      <c r="N14" s="70"/>
      <c r="O14" s="140"/>
      <c r="P14" s="144" t="s">
        <v>103</v>
      </c>
      <c r="Q14" s="145">
        <v>26</v>
      </c>
      <c r="R14" s="147"/>
      <c r="S14" s="138">
        <v>0</v>
      </c>
      <c r="T14" s="150"/>
      <c r="U14" s="111"/>
      <c r="V14" s="157" t="s">
        <v>112</v>
      </c>
      <c r="W14" s="153"/>
      <c r="X14" s="121"/>
      <c r="Y14" s="114"/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10.57743042767468</v>
      </c>
      <c r="AH14">
        <f t="shared" si="4"/>
        <v>9.742402704808889</v>
      </c>
      <c r="AI14">
        <f t="shared" si="5"/>
        <v>8.783602704808889</v>
      </c>
      <c r="AJ14">
        <f t="shared" si="11"/>
        <v>5.104724172996682</v>
      </c>
    </row>
    <row r="15" spans="1:36" ht="12.75">
      <c r="A15" s="129">
        <v>7</v>
      </c>
      <c r="B15" s="163">
        <v>5</v>
      </c>
      <c r="C15" s="164">
        <v>4.6</v>
      </c>
      <c r="D15" s="164">
        <v>9</v>
      </c>
      <c r="E15" s="165">
        <v>2.4</v>
      </c>
      <c r="F15" s="126">
        <f t="shared" si="0"/>
        <v>5.7</v>
      </c>
      <c r="G15" s="65">
        <f t="shared" si="6"/>
        <v>93.57806137442043</v>
      </c>
      <c r="H15" s="134">
        <f t="shared" si="1"/>
        <v>4.052364298278593</v>
      </c>
      <c r="I15" s="159">
        <v>-1.1</v>
      </c>
      <c r="J15" s="126"/>
      <c r="K15" s="66"/>
      <c r="L15" s="64"/>
      <c r="M15" s="64"/>
      <c r="N15" s="64"/>
      <c r="O15" s="139"/>
      <c r="P15" s="144" t="s">
        <v>103</v>
      </c>
      <c r="Q15" s="145">
        <v>35</v>
      </c>
      <c r="R15" s="146"/>
      <c r="S15" s="138">
        <v>0.8</v>
      </c>
      <c r="T15" s="149"/>
      <c r="U15" s="134"/>
      <c r="V15" s="157" t="s">
        <v>113</v>
      </c>
      <c r="W15" s="153"/>
      <c r="X15" s="121"/>
      <c r="Y15" s="114"/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8.719685713352307</v>
      </c>
      <c r="AH15">
        <f t="shared" si="4"/>
        <v>8.479312848497392</v>
      </c>
      <c r="AI15">
        <f t="shared" si="5"/>
        <v>8.159712848497392</v>
      </c>
      <c r="AJ15">
        <f t="shared" si="11"/>
        <v>4.052364298278593</v>
      </c>
    </row>
    <row r="16" spans="1:36" ht="12.75">
      <c r="A16" s="130">
        <v>8</v>
      </c>
      <c r="B16" s="163">
        <v>3.9</v>
      </c>
      <c r="C16" s="164">
        <v>2.9</v>
      </c>
      <c r="D16" s="164">
        <v>7</v>
      </c>
      <c r="E16" s="165">
        <v>3.4</v>
      </c>
      <c r="F16" s="127">
        <f t="shared" si="0"/>
        <v>5.2</v>
      </c>
      <c r="G16" s="65">
        <f t="shared" si="6"/>
        <v>83.2771216020685</v>
      </c>
      <c r="H16" s="111">
        <f t="shared" si="1"/>
        <v>1.328260043036157</v>
      </c>
      <c r="I16" s="159">
        <v>-0.2</v>
      </c>
      <c r="J16" s="127"/>
      <c r="K16" s="73"/>
      <c r="L16" s="70"/>
      <c r="M16" s="70"/>
      <c r="N16" s="70"/>
      <c r="O16" s="140"/>
      <c r="P16" s="144" t="s">
        <v>102</v>
      </c>
      <c r="Q16" s="145">
        <v>20</v>
      </c>
      <c r="R16" s="147"/>
      <c r="S16" s="138">
        <v>0</v>
      </c>
      <c r="T16" s="150"/>
      <c r="U16" s="111"/>
      <c r="V16" s="157" t="s">
        <v>114</v>
      </c>
      <c r="W16" s="153"/>
      <c r="X16" s="121"/>
      <c r="Y16" s="114"/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8.072706165126084</v>
      </c>
      <c r="AH16">
        <f t="shared" si="4"/>
        <v>7.52171732970973</v>
      </c>
      <c r="AI16">
        <f t="shared" si="5"/>
        <v>6.72271732970973</v>
      </c>
      <c r="AJ16">
        <f t="shared" si="11"/>
        <v>1.328260043036157</v>
      </c>
    </row>
    <row r="17" spans="1:46" ht="12.75">
      <c r="A17" s="129">
        <v>9</v>
      </c>
      <c r="B17" s="163">
        <v>0.8</v>
      </c>
      <c r="C17" s="164">
        <v>0.3</v>
      </c>
      <c r="D17" s="164">
        <v>4.8</v>
      </c>
      <c r="E17" s="165">
        <v>-0.9</v>
      </c>
      <c r="F17" s="126">
        <f t="shared" si="0"/>
        <v>1.95</v>
      </c>
      <c r="G17" s="65">
        <f t="shared" si="6"/>
        <v>90.27224069135148</v>
      </c>
      <c r="H17" s="134">
        <f t="shared" si="1"/>
        <v>-0.6084407347032341</v>
      </c>
      <c r="I17" s="159">
        <v>-5.2</v>
      </c>
      <c r="J17" s="126"/>
      <c r="K17" s="66"/>
      <c r="L17" s="64"/>
      <c r="M17" s="64"/>
      <c r="N17" s="64"/>
      <c r="O17" s="139"/>
      <c r="P17" s="144" t="s">
        <v>102</v>
      </c>
      <c r="Q17" s="145">
        <v>10</v>
      </c>
      <c r="R17" s="146"/>
      <c r="S17" s="138">
        <v>0</v>
      </c>
      <c r="T17" s="149"/>
      <c r="U17" s="134"/>
      <c r="V17" s="157" t="s">
        <v>115</v>
      </c>
      <c r="W17" s="153"/>
      <c r="X17" s="121"/>
      <c r="Y17" s="114"/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6.471560733479681</v>
      </c>
      <c r="AH17">
        <f t="shared" si="4"/>
        <v>6.2415228818137685</v>
      </c>
      <c r="AI17">
        <f t="shared" si="5"/>
        <v>5.842022881813769</v>
      </c>
      <c r="AJ17">
        <f t="shared" si="11"/>
        <v>-0.6084407347032341</v>
      </c>
      <c r="AT17">
        <f>U9*(10^(85/(18429.1+(67.53*B9)+(0.003*31)))-1)</f>
        <v>0</v>
      </c>
    </row>
    <row r="18" spans="1:46" ht="12.75">
      <c r="A18" s="130">
        <v>10</v>
      </c>
      <c r="B18" s="163">
        <v>-0.1</v>
      </c>
      <c r="C18" s="164">
        <v>-0.4</v>
      </c>
      <c r="D18" s="164">
        <v>7.5</v>
      </c>
      <c r="E18" s="165">
        <v>-1.6</v>
      </c>
      <c r="F18" s="127">
        <f t="shared" si="0"/>
        <v>2.95</v>
      </c>
      <c r="G18" s="65">
        <f t="shared" si="6"/>
        <v>94.27481151177992</v>
      </c>
      <c r="H18" s="111">
        <f t="shared" si="1"/>
        <v>-0.907316047003767</v>
      </c>
      <c r="I18" s="159">
        <v>-7.1</v>
      </c>
      <c r="J18" s="127"/>
      <c r="K18" s="73"/>
      <c r="L18" s="70"/>
      <c r="M18" s="70"/>
      <c r="N18" s="70"/>
      <c r="O18" s="140"/>
      <c r="P18" s="144" t="s">
        <v>101</v>
      </c>
      <c r="Q18" s="145">
        <v>20</v>
      </c>
      <c r="R18" s="147"/>
      <c r="S18" s="138">
        <v>0</v>
      </c>
      <c r="T18" s="150"/>
      <c r="U18" s="111"/>
      <c r="V18" s="157" t="s">
        <v>116</v>
      </c>
      <c r="W18" s="153"/>
      <c r="X18" s="121"/>
      <c r="Y18" s="114"/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6.062732728763058</v>
      </c>
      <c r="AH18">
        <f t="shared" si="4"/>
        <v>5.931629852504364</v>
      </c>
      <c r="AI18">
        <f t="shared" si="5"/>
        <v>5.715629852504364</v>
      </c>
      <c r="AJ18">
        <f t="shared" si="11"/>
        <v>-0.907316047003767</v>
      </c>
      <c r="AT18">
        <f aca="true" t="shared" si="12" ref="AT18:AT47">U10*(10^(85/(18429.1+(67.53*B10)+(0.003*31)))-1)</f>
        <v>0</v>
      </c>
    </row>
    <row r="19" spans="1:46" ht="12.75">
      <c r="A19" s="129">
        <v>11</v>
      </c>
      <c r="B19" s="163">
        <v>7.2</v>
      </c>
      <c r="C19" s="164">
        <v>6.7</v>
      </c>
      <c r="D19" s="164">
        <v>9.9</v>
      </c>
      <c r="E19" s="165">
        <v>-0.1</v>
      </c>
      <c r="F19" s="126">
        <f t="shared" si="0"/>
        <v>4.9</v>
      </c>
      <c r="G19" s="65">
        <f t="shared" si="6"/>
        <v>92.68982289661746</v>
      </c>
      <c r="H19" s="134">
        <f t="shared" si="1"/>
        <v>6.097226369396231</v>
      </c>
      <c r="I19" s="159">
        <v>-1.4</v>
      </c>
      <c r="J19" s="126"/>
      <c r="K19" s="66"/>
      <c r="L19" s="64"/>
      <c r="M19" s="64"/>
      <c r="N19" s="64"/>
      <c r="O19" s="139"/>
      <c r="P19" s="144" t="s">
        <v>101</v>
      </c>
      <c r="Q19" s="145">
        <v>31</v>
      </c>
      <c r="R19" s="146"/>
      <c r="S19" s="138">
        <v>0</v>
      </c>
      <c r="T19" s="149"/>
      <c r="U19" s="134"/>
      <c r="V19" s="157" t="s">
        <v>117</v>
      </c>
      <c r="W19" s="153"/>
      <c r="X19" s="121"/>
      <c r="Y19" s="114"/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10.152351501423265</v>
      </c>
      <c r="AH19">
        <f t="shared" si="4"/>
        <v>9.809696626511307</v>
      </c>
      <c r="AI19">
        <f t="shared" si="5"/>
        <v>9.410196626511308</v>
      </c>
      <c r="AJ19">
        <f t="shared" si="11"/>
        <v>6.097226369396231</v>
      </c>
      <c r="AT19">
        <f t="shared" si="12"/>
        <v>0</v>
      </c>
    </row>
    <row r="20" spans="1:46" ht="12.75">
      <c r="A20" s="130">
        <v>12</v>
      </c>
      <c r="B20" s="163">
        <v>8.1</v>
      </c>
      <c r="C20" s="164">
        <v>6.9</v>
      </c>
      <c r="D20" s="164">
        <v>9</v>
      </c>
      <c r="E20" s="165">
        <v>7.2</v>
      </c>
      <c r="F20" s="127">
        <f t="shared" si="0"/>
        <v>8.1</v>
      </c>
      <c r="G20" s="65">
        <f t="shared" si="6"/>
        <v>83.24275993708166</v>
      </c>
      <c r="H20" s="111">
        <f t="shared" si="1"/>
        <v>5.433105664832563</v>
      </c>
      <c r="I20" s="159">
        <v>5.1</v>
      </c>
      <c r="J20" s="127"/>
      <c r="K20" s="73"/>
      <c r="L20" s="70"/>
      <c r="M20" s="70"/>
      <c r="N20" s="70"/>
      <c r="O20" s="140"/>
      <c r="P20" s="144" t="s">
        <v>101</v>
      </c>
      <c r="Q20" s="145">
        <v>32</v>
      </c>
      <c r="R20" s="147"/>
      <c r="S20" s="138">
        <v>7.3</v>
      </c>
      <c r="T20" s="150"/>
      <c r="U20" s="111"/>
      <c r="V20" s="157" t="s">
        <v>118</v>
      </c>
      <c r="W20" s="153"/>
      <c r="X20" s="121"/>
      <c r="Y20" s="114"/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12</v>
      </c>
      <c r="AE20">
        <f t="shared" si="3"/>
        <v>12</v>
      </c>
      <c r="AG20">
        <f t="shared" si="10"/>
        <v>10.795791854163713</v>
      </c>
      <c r="AH20">
        <f t="shared" si="4"/>
        <v>9.945515096468517</v>
      </c>
      <c r="AI20">
        <f t="shared" si="5"/>
        <v>8.986715096468517</v>
      </c>
      <c r="AJ20">
        <f t="shared" si="11"/>
        <v>5.433105664832563</v>
      </c>
      <c r="AT20">
        <f t="shared" si="12"/>
        <v>0</v>
      </c>
    </row>
    <row r="21" spans="1:46" ht="12.75">
      <c r="A21" s="129">
        <v>13</v>
      </c>
      <c r="B21" s="163">
        <v>2.2</v>
      </c>
      <c r="C21" s="164">
        <v>2</v>
      </c>
      <c r="D21" s="164">
        <v>4</v>
      </c>
      <c r="E21" s="165">
        <v>2.1</v>
      </c>
      <c r="F21" s="126">
        <f t="shared" si="0"/>
        <v>3.05</v>
      </c>
      <c r="G21" s="65">
        <f t="shared" si="6"/>
        <v>96.34792394739506</v>
      </c>
      <c r="H21" s="134">
        <f t="shared" si="1"/>
        <v>1.6800479377044424</v>
      </c>
      <c r="I21" s="159">
        <v>1.1</v>
      </c>
      <c r="J21" s="126"/>
      <c r="K21" s="66"/>
      <c r="L21" s="64"/>
      <c r="M21" s="64"/>
      <c r="N21" s="64"/>
      <c r="O21" s="139"/>
      <c r="P21" s="144" t="s">
        <v>104</v>
      </c>
      <c r="Q21" s="145">
        <v>17</v>
      </c>
      <c r="R21" s="146"/>
      <c r="S21" s="138">
        <v>0</v>
      </c>
      <c r="T21" s="149"/>
      <c r="U21" s="134"/>
      <c r="V21" s="157" t="s">
        <v>114</v>
      </c>
      <c r="W21" s="153"/>
      <c r="X21" s="121"/>
      <c r="Y21" s="114"/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7.1560610769283075</v>
      </c>
      <c r="AH21">
        <f t="shared" si="4"/>
        <v>7.054516284028025</v>
      </c>
      <c r="AI21">
        <f t="shared" si="5"/>
        <v>6.894716284028025</v>
      </c>
      <c r="AJ21">
        <f t="shared" si="11"/>
        <v>1.6800479377044424</v>
      </c>
      <c r="AT21">
        <f t="shared" si="12"/>
        <v>0</v>
      </c>
    </row>
    <row r="22" spans="1:46" ht="12.75">
      <c r="A22" s="130">
        <v>14</v>
      </c>
      <c r="B22" s="163">
        <v>1</v>
      </c>
      <c r="C22" s="164">
        <v>0.7</v>
      </c>
      <c r="D22" s="164">
        <v>5.1</v>
      </c>
      <c r="E22" s="165">
        <v>-2.5</v>
      </c>
      <c r="F22" s="127">
        <f t="shared" si="0"/>
        <v>1.2999999999999998</v>
      </c>
      <c r="G22" s="65">
        <f t="shared" si="6"/>
        <v>94.20632096620238</v>
      </c>
      <c r="H22" s="111">
        <f t="shared" si="1"/>
        <v>0.1752359278351414</v>
      </c>
      <c r="I22" s="159">
        <v>-7.8</v>
      </c>
      <c r="J22" s="127"/>
      <c r="K22" s="73"/>
      <c r="L22" s="70"/>
      <c r="M22" s="70"/>
      <c r="N22" s="70"/>
      <c r="O22" s="140"/>
      <c r="P22" s="144" t="s">
        <v>105</v>
      </c>
      <c r="Q22" s="145">
        <v>28</v>
      </c>
      <c r="R22" s="147"/>
      <c r="S22" s="138">
        <v>0.4</v>
      </c>
      <c r="T22" s="150"/>
      <c r="U22" s="111"/>
      <c r="V22" s="157" t="s">
        <v>119</v>
      </c>
      <c r="W22" s="153"/>
      <c r="X22" s="121"/>
      <c r="Y22" s="114"/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6.565655306052358</v>
      </c>
      <c r="AH22">
        <f t="shared" si="4"/>
        <v>6.424962311154182</v>
      </c>
      <c r="AI22">
        <f t="shared" si="5"/>
        <v>6.185262311154182</v>
      </c>
      <c r="AJ22">
        <f t="shared" si="11"/>
        <v>0.1752359278351414</v>
      </c>
      <c r="AT22">
        <f t="shared" si="12"/>
        <v>0</v>
      </c>
    </row>
    <row r="23" spans="1:46" ht="12.75">
      <c r="A23" s="129">
        <v>15</v>
      </c>
      <c r="B23" s="163">
        <v>3.6</v>
      </c>
      <c r="C23" s="164">
        <v>2.9</v>
      </c>
      <c r="D23" s="164">
        <v>5.5</v>
      </c>
      <c r="E23" s="165">
        <v>0.6</v>
      </c>
      <c r="F23" s="126">
        <f t="shared" si="0"/>
        <v>3.05</v>
      </c>
      <c r="G23" s="65">
        <f t="shared" si="6"/>
        <v>88.0896675508296</v>
      </c>
      <c r="H23" s="134">
        <f t="shared" si="1"/>
        <v>1.8163912635335493</v>
      </c>
      <c r="I23" s="159">
        <v>-2.9</v>
      </c>
      <c r="J23" s="126"/>
      <c r="K23" s="66"/>
      <c r="L23" s="64"/>
      <c r="M23" s="64"/>
      <c r="N23" s="64"/>
      <c r="O23" s="139"/>
      <c r="P23" s="144" t="s">
        <v>106</v>
      </c>
      <c r="Q23" s="145">
        <v>24</v>
      </c>
      <c r="R23" s="146"/>
      <c r="S23" s="138">
        <v>0</v>
      </c>
      <c r="T23" s="149"/>
      <c r="U23" s="134"/>
      <c r="V23" s="157" t="s">
        <v>120</v>
      </c>
      <c r="W23" s="153"/>
      <c r="X23" s="121"/>
      <c r="Y23" s="114"/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7.903784318055541</v>
      </c>
      <c r="AH23">
        <f t="shared" si="4"/>
        <v>7.52171732970973</v>
      </c>
      <c r="AI23">
        <f t="shared" si="5"/>
        <v>6.96241732970973</v>
      </c>
      <c r="AJ23">
        <f t="shared" si="11"/>
        <v>1.8163912635335493</v>
      </c>
      <c r="AT23">
        <f t="shared" si="12"/>
        <v>0</v>
      </c>
    </row>
    <row r="24" spans="1:46" ht="12.75">
      <c r="A24" s="130">
        <v>16</v>
      </c>
      <c r="B24" s="163">
        <v>-0.6</v>
      </c>
      <c r="C24" s="164">
        <v>-0.9</v>
      </c>
      <c r="D24" s="164">
        <v>5.5</v>
      </c>
      <c r="E24" s="165">
        <v>-2.9</v>
      </c>
      <c r="F24" s="127">
        <f t="shared" si="0"/>
        <v>1.3</v>
      </c>
      <c r="G24" s="65">
        <f t="shared" si="6"/>
        <v>94.13350567929348</v>
      </c>
      <c r="H24" s="111">
        <f t="shared" si="1"/>
        <v>-1.424329691659924</v>
      </c>
      <c r="I24" s="159">
        <v>-7.6</v>
      </c>
      <c r="J24" s="127"/>
      <c r="K24" s="73"/>
      <c r="L24" s="70"/>
      <c r="M24" s="70"/>
      <c r="N24" s="70"/>
      <c r="O24" s="140"/>
      <c r="P24" s="144" t="s">
        <v>106</v>
      </c>
      <c r="Q24" s="145">
        <v>14</v>
      </c>
      <c r="R24" s="147"/>
      <c r="S24" s="138">
        <v>0</v>
      </c>
      <c r="T24" s="150"/>
      <c r="U24" s="111"/>
      <c r="V24" s="157" t="s">
        <v>121</v>
      </c>
      <c r="W24" s="153"/>
      <c r="X24" s="121"/>
      <c r="Y24" s="114"/>
      <c r="AA24">
        <f t="shared" si="7"/>
        <v>0</v>
      </c>
      <c r="AB24">
        <f t="shared" si="8"/>
        <v>16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5.845628070684612</v>
      </c>
      <c r="AH24">
        <f t="shared" si="4"/>
        <v>5.718694631908273</v>
      </c>
      <c r="AI24">
        <f t="shared" si="5"/>
        <v>5.502694631908273</v>
      </c>
      <c r="AJ24">
        <f t="shared" si="11"/>
        <v>-1.424329691659924</v>
      </c>
      <c r="AT24">
        <f t="shared" si="12"/>
        <v>0</v>
      </c>
    </row>
    <row r="25" spans="1:46" ht="12.75">
      <c r="A25" s="129">
        <v>17</v>
      </c>
      <c r="B25" s="163">
        <v>5.4</v>
      </c>
      <c r="C25" s="164">
        <v>4.9</v>
      </c>
      <c r="D25" s="164">
        <v>7.1</v>
      </c>
      <c r="E25" s="165">
        <v>-0.6</v>
      </c>
      <c r="F25" s="126">
        <f t="shared" si="0"/>
        <v>3.25</v>
      </c>
      <c r="G25" s="65">
        <f t="shared" si="6"/>
        <v>92.12009136191986</v>
      </c>
      <c r="H25" s="134">
        <f t="shared" si="1"/>
        <v>4.225414632879448</v>
      </c>
      <c r="I25" s="159">
        <v>-4.4</v>
      </c>
      <c r="J25" s="126"/>
      <c r="K25" s="66"/>
      <c r="L25" s="64"/>
      <c r="M25" s="64"/>
      <c r="N25" s="64"/>
      <c r="O25" s="139"/>
      <c r="P25" s="144" t="s">
        <v>104</v>
      </c>
      <c r="Q25" s="145">
        <v>26</v>
      </c>
      <c r="R25" s="146"/>
      <c r="S25" s="138">
        <v>0</v>
      </c>
      <c r="T25" s="149"/>
      <c r="U25" s="134"/>
      <c r="V25" s="157" t="s">
        <v>122</v>
      </c>
      <c r="W25" s="153"/>
      <c r="X25" s="121"/>
      <c r="Y25" s="114"/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8.966052258259293</v>
      </c>
      <c r="AH25">
        <f t="shared" si="4"/>
        <v>8.659035531865939</v>
      </c>
      <c r="AI25">
        <f t="shared" si="5"/>
        <v>8.25953553186594</v>
      </c>
      <c r="AJ25">
        <f t="shared" si="11"/>
        <v>4.225414632879448</v>
      </c>
      <c r="AT25">
        <f t="shared" si="12"/>
        <v>0</v>
      </c>
    </row>
    <row r="26" spans="1:46" ht="12.75">
      <c r="A26" s="130">
        <v>18</v>
      </c>
      <c r="B26" s="163">
        <v>2.7</v>
      </c>
      <c r="C26" s="164">
        <v>2.5</v>
      </c>
      <c r="D26" s="164">
        <v>6.4</v>
      </c>
      <c r="E26" s="165">
        <v>1.5</v>
      </c>
      <c r="F26" s="127">
        <f t="shared" si="0"/>
        <v>3.95</v>
      </c>
      <c r="G26" s="65">
        <f t="shared" si="6"/>
        <v>96.43190397077873</v>
      </c>
      <c r="H26" s="111">
        <f t="shared" si="1"/>
        <v>2.19009329988709</v>
      </c>
      <c r="I26" s="159">
        <v>-4</v>
      </c>
      <c r="J26" s="127"/>
      <c r="K26" s="73"/>
      <c r="L26" s="70"/>
      <c r="M26" s="70"/>
      <c r="N26" s="70"/>
      <c r="O26" s="140"/>
      <c r="P26" s="144" t="s">
        <v>104</v>
      </c>
      <c r="Q26" s="145">
        <v>17</v>
      </c>
      <c r="R26" s="147"/>
      <c r="S26" s="138">
        <v>0</v>
      </c>
      <c r="T26" s="150"/>
      <c r="U26" s="111"/>
      <c r="V26" s="157" t="s">
        <v>123</v>
      </c>
      <c r="W26" s="153"/>
      <c r="X26" s="121"/>
      <c r="Y26" s="114"/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7.415596568875922</v>
      </c>
      <c r="AH26">
        <f t="shared" si="4"/>
        <v>7.310800962158791</v>
      </c>
      <c r="AI26">
        <f t="shared" si="5"/>
        <v>7.1510009621587916</v>
      </c>
      <c r="AJ26">
        <f t="shared" si="11"/>
        <v>2.19009329988709</v>
      </c>
      <c r="AT26">
        <f t="shared" si="12"/>
        <v>0</v>
      </c>
    </row>
    <row r="27" spans="1:46" ht="12.75">
      <c r="A27" s="129">
        <v>19</v>
      </c>
      <c r="B27" s="163">
        <v>5</v>
      </c>
      <c r="C27" s="164">
        <v>4.5</v>
      </c>
      <c r="D27" s="164">
        <v>6.7</v>
      </c>
      <c r="E27" s="165">
        <v>3.3</v>
      </c>
      <c r="F27" s="126">
        <f t="shared" si="0"/>
        <v>5</v>
      </c>
      <c r="G27" s="65">
        <f t="shared" si="6"/>
        <v>91.98314762413594</v>
      </c>
      <c r="H27" s="134">
        <f t="shared" si="1"/>
        <v>3.8081303101611357</v>
      </c>
      <c r="I27" s="159">
        <v>-1</v>
      </c>
      <c r="J27" s="126"/>
      <c r="K27" s="66"/>
      <c r="L27" s="64"/>
      <c r="M27" s="64"/>
      <c r="N27" s="64"/>
      <c r="O27" s="139"/>
      <c r="P27" s="144" t="s">
        <v>105</v>
      </c>
      <c r="Q27" s="145">
        <v>14</v>
      </c>
      <c r="R27" s="146"/>
      <c r="S27" s="138">
        <v>0</v>
      </c>
      <c r="T27" s="149"/>
      <c r="U27" s="134"/>
      <c r="V27" s="157" t="s">
        <v>121</v>
      </c>
      <c r="W27" s="153"/>
      <c r="X27" s="121"/>
      <c r="Y27" s="114"/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8.719685713352307</v>
      </c>
      <c r="AH27">
        <f t="shared" si="4"/>
        <v>8.420141382073544</v>
      </c>
      <c r="AI27">
        <f t="shared" si="5"/>
        <v>8.020641382073544</v>
      </c>
      <c r="AJ27">
        <f t="shared" si="11"/>
        <v>3.8081303101611357</v>
      </c>
      <c r="AT27">
        <f t="shared" si="12"/>
        <v>0</v>
      </c>
    </row>
    <row r="28" spans="1:46" ht="12.75">
      <c r="A28" s="130">
        <v>20</v>
      </c>
      <c r="B28" s="163">
        <v>4.1</v>
      </c>
      <c r="C28" s="164">
        <v>3.1</v>
      </c>
      <c r="D28" s="164">
        <v>5.4</v>
      </c>
      <c r="E28" s="165">
        <v>-1.2</v>
      </c>
      <c r="F28" s="127">
        <f t="shared" si="0"/>
        <v>2.1</v>
      </c>
      <c r="G28" s="65">
        <f t="shared" si="6"/>
        <v>83.42625260526246</v>
      </c>
      <c r="H28" s="111">
        <f t="shared" si="1"/>
        <v>1.5489668407858377</v>
      </c>
      <c r="I28" s="159">
        <v>-6.1</v>
      </c>
      <c r="J28" s="127"/>
      <c r="K28" s="73"/>
      <c r="L28" s="70"/>
      <c r="M28" s="70"/>
      <c r="N28" s="70"/>
      <c r="O28" s="140"/>
      <c r="P28" s="144" t="s">
        <v>104</v>
      </c>
      <c r="Q28" s="145">
        <v>11</v>
      </c>
      <c r="R28" s="147"/>
      <c r="S28" s="138">
        <v>0</v>
      </c>
      <c r="T28" s="150"/>
      <c r="U28" s="111"/>
      <c r="V28" s="157" t="s">
        <v>120</v>
      </c>
      <c r="W28" s="153"/>
      <c r="X28" s="121"/>
      <c r="Y28" s="114"/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8.187084292086206</v>
      </c>
      <c r="AH28">
        <f t="shared" si="4"/>
        <v>7.629177622521602</v>
      </c>
      <c r="AI28">
        <f t="shared" si="5"/>
        <v>6.830177622521602</v>
      </c>
      <c r="AJ28">
        <f t="shared" si="11"/>
        <v>1.5489668407858377</v>
      </c>
      <c r="AT28">
        <f t="shared" si="12"/>
        <v>0</v>
      </c>
    </row>
    <row r="29" spans="1:46" ht="12.75">
      <c r="A29" s="129">
        <v>21</v>
      </c>
      <c r="B29" s="163">
        <v>3.5</v>
      </c>
      <c r="C29" s="164">
        <v>3.2</v>
      </c>
      <c r="D29" s="164">
        <v>6.9</v>
      </c>
      <c r="E29" s="165">
        <v>1.4</v>
      </c>
      <c r="F29" s="126">
        <f t="shared" si="0"/>
        <v>4.15</v>
      </c>
      <c r="G29" s="65">
        <f t="shared" si="6"/>
        <v>94.84644090262549</v>
      </c>
      <c r="H29" s="134">
        <f t="shared" si="1"/>
        <v>2.753237585543981</v>
      </c>
      <c r="I29" s="159">
        <v>-3.9</v>
      </c>
      <c r="J29" s="126"/>
      <c r="K29" s="66"/>
      <c r="L29" s="64"/>
      <c r="M29" s="64"/>
      <c r="N29" s="64"/>
      <c r="O29" s="139"/>
      <c r="P29" s="144" t="s">
        <v>104</v>
      </c>
      <c r="Q29" s="145">
        <v>14</v>
      </c>
      <c r="R29" s="146"/>
      <c r="S29" s="138">
        <v>0.3</v>
      </c>
      <c r="T29" s="149"/>
      <c r="U29" s="134"/>
      <c r="V29" s="157" t="s">
        <v>124</v>
      </c>
      <c r="W29" s="153"/>
      <c r="X29" s="121"/>
      <c r="Y29" s="114"/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7.848174955865539</v>
      </c>
      <c r="AH29">
        <f t="shared" si="4"/>
        <v>7.683414621449662</v>
      </c>
      <c r="AI29">
        <f t="shared" si="5"/>
        <v>7.443714621449662</v>
      </c>
      <c r="AJ29">
        <f t="shared" si="11"/>
        <v>2.753237585543981</v>
      </c>
      <c r="AT29">
        <f t="shared" si="12"/>
        <v>0</v>
      </c>
    </row>
    <row r="30" spans="1:46" ht="12.75">
      <c r="A30" s="130">
        <v>22</v>
      </c>
      <c r="B30" s="163">
        <v>5.7</v>
      </c>
      <c r="C30" s="164">
        <v>4.4</v>
      </c>
      <c r="D30" s="164">
        <v>6.9</v>
      </c>
      <c r="E30" s="165">
        <v>2.9</v>
      </c>
      <c r="F30" s="127">
        <f t="shared" si="0"/>
        <v>4.9</v>
      </c>
      <c r="G30" s="65">
        <f t="shared" si="6"/>
        <v>79.98650863957687</v>
      </c>
      <c r="H30" s="111">
        <f t="shared" si="1"/>
        <v>2.522710879421377</v>
      </c>
      <c r="I30" s="159">
        <v>-2.4</v>
      </c>
      <c r="J30" s="127"/>
      <c r="K30" s="73"/>
      <c r="L30" s="70"/>
      <c r="M30" s="70"/>
      <c r="N30" s="70"/>
      <c r="O30" s="140"/>
      <c r="P30" s="144" t="s">
        <v>105</v>
      </c>
      <c r="Q30" s="145">
        <v>46</v>
      </c>
      <c r="R30" s="147"/>
      <c r="S30" s="138">
        <v>0</v>
      </c>
      <c r="T30" s="150"/>
      <c r="U30" s="111"/>
      <c r="V30" s="157" t="s">
        <v>125</v>
      </c>
      <c r="W30" s="153"/>
      <c r="X30" s="121"/>
      <c r="Y30" s="114"/>
      <c r="AA30">
        <f t="shared" si="7"/>
        <v>0</v>
      </c>
      <c r="AB30">
        <f t="shared" si="8"/>
        <v>0</v>
      </c>
      <c r="AC30">
        <f t="shared" si="9"/>
        <v>22</v>
      </c>
      <c r="AD30">
        <f t="shared" si="2"/>
        <v>0</v>
      </c>
      <c r="AE30">
        <f t="shared" si="3"/>
        <v>22</v>
      </c>
      <c r="AG30">
        <f t="shared" si="10"/>
        <v>9.154837291812974</v>
      </c>
      <c r="AH30">
        <f t="shared" si="4"/>
        <v>8.36133472135519</v>
      </c>
      <c r="AI30">
        <f t="shared" si="5"/>
        <v>7.32263472135519</v>
      </c>
      <c r="AJ30">
        <f t="shared" si="11"/>
        <v>2.522710879421377</v>
      </c>
      <c r="AT30">
        <f t="shared" si="12"/>
        <v>0</v>
      </c>
    </row>
    <row r="31" spans="1:46" ht="12.75">
      <c r="A31" s="129">
        <v>23</v>
      </c>
      <c r="B31" s="163">
        <v>2.4</v>
      </c>
      <c r="C31" s="164">
        <v>1.7</v>
      </c>
      <c r="D31" s="164">
        <v>6</v>
      </c>
      <c r="E31" s="165">
        <v>1.3</v>
      </c>
      <c r="F31" s="126">
        <f t="shared" si="0"/>
        <v>3.65</v>
      </c>
      <c r="G31" s="65">
        <f t="shared" si="6"/>
        <v>87.41394378315559</v>
      </c>
      <c r="H31" s="134">
        <f t="shared" si="1"/>
        <v>0.5275210544641015</v>
      </c>
      <c r="I31" s="159">
        <v>-2.9</v>
      </c>
      <c r="J31" s="126"/>
      <c r="K31" s="66"/>
      <c r="L31" s="64"/>
      <c r="M31" s="64"/>
      <c r="N31" s="64"/>
      <c r="O31" s="139"/>
      <c r="P31" s="144" t="s">
        <v>105</v>
      </c>
      <c r="Q31" s="145">
        <v>25</v>
      </c>
      <c r="R31" s="146"/>
      <c r="S31" s="138">
        <v>0</v>
      </c>
      <c r="T31" s="149"/>
      <c r="U31" s="134"/>
      <c r="V31" s="157" t="s">
        <v>126</v>
      </c>
      <c r="W31" s="153"/>
      <c r="X31" s="121"/>
      <c r="Y31" s="114"/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7.258895633275086</v>
      </c>
      <c r="AH31">
        <f t="shared" si="4"/>
        <v>6.90458694814902</v>
      </c>
      <c r="AI31">
        <f t="shared" si="5"/>
        <v>6.3452869481490195</v>
      </c>
      <c r="AJ31">
        <f t="shared" si="11"/>
        <v>0.5275210544641015</v>
      </c>
      <c r="AT31">
        <f t="shared" si="12"/>
        <v>0</v>
      </c>
    </row>
    <row r="32" spans="1:46" ht="12.75">
      <c r="A32" s="130">
        <v>24</v>
      </c>
      <c r="B32" s="163">
        <v>-0.5</v>
      </c>
      <c r="C32" s="164">
        <v>-0.9</v>
      </c>
      <c r="D32" s="164">
        <v>3.8</v>
      </c>
      <c r="E32" s="165">
        <v>-1.2</v>
      </c>
      <c r="F32" s="127">
        <f t="shared" si="0"/>
        <v>1.2999999999999998</v>
      </c>
      <c r="G32" s="65">
        <f t="shared" si="6"/>
        <v>92.22559001812263</v>
      </c>
      <c r="H32" s="111">
        <f t="shared" si="1"/>
        <v>-1.6031608468367304</v>
      </c>
      <c r="I32" s="159">
        <v>-6.5</v>
      </c>
      <c r="J32" s="127"/>
      <c r="K32" s="73"/>
      <c r="L32" s="70"/>
      <c r="M32" s="70"/>
      <c r="N32" s="70"/>
      <c r="O32" s="140"/>
      <c r="P32" s="144" t="s">
        <v>105</v>
      </c>
      <c r="Q32" s="145">
        <v>7</v>
      </c>
      <c r="R32" s="147"/>
      <c r="S32" s="138">
        <v>0</v>
      </c>
      <c r="T32" s="150"/>
      <c r="U32" s="111"/>
      <c r="V32" s="157" t="s">
        <v>127</v>
      </c>
      <c r="W32" s="153"/>
      <c r="X32" s="121"/>
      <c r="Y32" s="114"/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5.888489985091041</v>
      </c>
      <c r="AH32">
        <f t="shared" si="4"/>
        <v>5.718694631908273</v>
      </c>
      <c r="AI32">
        <f t="shared" si="5"/>
        <v>5.430694631908273</v>
      </c>
      <c r="AJ32">
        <f t="shared" si="11"/>
        <v>-1.6031608468367304</v>
      </c>
      <c r="AT32">
        <f t="shared" si="12"/>
        <v>0</v>
      </c>
    </row>
    <row r="33" spans="1:46" ht="12.75">
      <c r="A33" s="129">
        <v>25</v>
      </c>
      <c r="B33" s="163">
        <v>0.8</v>
      </c>
      <c r="C33" s="164">
        <v>0.2</v>
      </c>
      <c r="D33" s="164">
        <v>5</v>
      </c>
      <c r="E33" s="165">
        <v>-0.8</v>
      </c>
      <c r="F33" s="126">
        <f t="shared" si="0"/>
        <v>2.1</v>
      </c>
      <c r="G33" s="65">
        <f t="shared" si="6"/>
        <v>88.34025856116673</v>
      </c>
      <c r="H33" s="134">
        <f t="shared" si="1"/>
        <v>-0.904060441462907</v>
      </c>
      <c r="I33" s="159">
        <v>-6</v>
      </c>
      <c r="J33" s="126"/>
      <c r="K33" s="66"/>
      <c r="L33" s="64"/>
      <c r="M33" s="64"/>
      <c r="N33" s="64"/>
      <c r="O33" s="139"/>
      <c r="P33" s="144" t="s">
        <v>105</v>
      </c>
      <c r="Q33" s="145">
        <v>12</v>
      </c>
      <c r="R33" s="146"/>
      <c r="S33" s="138">
        <v>0</v>
      </c>
      <c r="T33" s="149"/>
      <c r="U33" s="134"/>
      <c r="V33" s="157" t="s">
        <v>128</v>
      </c>
      <c r="W33" s="153"/>
      <c r="X33" s="121"/>
      <c r="Y33" s="114"/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6.471560733479681</v>
      </c>
      <c r="AH33">
        <f t="shared" si="4"/>
        <v>6.196393484898889</v>
      </c>
      <c r="AI33">
        <f t="shared" si="5"/>
        <v>5.716993484898889</v>
      </c>
      <c r="AJ33">
        <f t="shared" si="11"/>
        <v>-0.904060441462907</v>
      </c>
      <c r="AT33">
        <f t="shared" si="12"/>
        <v>0</v>
      </c>
    </row>
    <row r="34" spans="1:46" ht="12.75">
      <c r="A34" s="130">
        <v>26</v>
      </c>
      <c r="B34" s="163">
        <v>-1.4</v>
      </c>
      <c r="C34" s="164">
        <v>-1.7</v>
      </c>
      <c r="D34" s="164">
        <v>5.2</v>
      </c>
      <c r="E34" s="165">
        <v>-1.4</v>
      </c>
      <c r="F34" s="127">
        <f t="shared" si="0"/>
        <v>1.9000000000000001</v>
      </c>
      <c r="G34" s="65">
        <f t="shared" si="6"/>
        <v>93.89575177964691</v>
      </c>
      <c r="H34" s="111">
        <f t="shared" si="1"/>
        <v>-2.252944509644104</v>
      </c>
      <c r="I34" s="159">
        <v>-6.5</v>
      </c>
      <c r="J34" s="127"/>
      <c r="K34" s="73"/>
      <c r="L34" s="70"/>
      <c r="M34" s="70"/>
      <c r="N34" s="70"/>
      <c r="O34" s="140"/>
      <c r="P34" s="144" t="s">
        <v>106</v>
      </c>
      <c r="Q34" s="145">
        <v>10</v>
      </c>
      <c r="R34" s="147"/>
      <c r="S34" s="138">
        <v>0</v>
      </c>
      <c r="T34" s="150"/>
      <c r="U34" s="111"/>
      <c r="V34" s="157" t="s">
        <v>129</v>
      </c>
      <c r="W34" s="153"/>
      <c r="X34" s="121"/>
      <c r="Y34" s="114"/>
      <c r="AA34">
        <f t="shared" si="7"/>
        <v>0</v>
      </c>
      <c r="AB34">
        <f t="shared" si="8"/>
        <v>0</v>
      </c>
      <c r="AC34">
        <f t="shared" si="9"/>
        <v>0</v>
      </c>
      <c r="AD34">
        <f t="shared" si="2"/>
        <v>0</v>
      </c>
      <c r="AE34">
        <f t="shared" si="3"/>
        <v>26</v>
      </c>
      <c r="AG34">
        <f t="shared" si="10"/>
        <v>5.512555158685161</v>
      </c>
      <c r="AH34">
        <f t="shared" si="4"/>
        <v>5.39205510851514</v>
      </c>
      <c r="AI34">
        <f t="shared" si="5"/>
        <v>5.17605510851514</v>
      </c>
      <c r="AJ34">
        <f t="shared" si="11"/>
        <v>-2.252944509644104</v>
      </c>
      <c r="AT34">
        <f t="shared" si="12"/>
        <v>0</v>
      </c>
    </row>
    <row r="35" spans="1:46" ht="12.75">
      <c r="A35" s="129">
        <v>27</v>
      </c>
      <c r="B35" s="163">
        <v>2.6</v>
      </c>
      <c r="C35" s="164">
        <v>1.7</v>
      </c>
      <c r="D35" s="164">
        <v>5.7</v>
      </c>
      <c r="E35" s="165">
        <v>-1.4</v>
      </c>
      <c r="F35" s="126">
        <f t="shared" si="0"/>
        <v>2.1500000000000004</v>
      </c>
      <c r="G35" s="65">
        <f t="shared" si="6"/>
        <v>84.00731187218447</v>
      </c>
      <c r="H35" s="134">
        <f t="shared" si="1"/>
        <v>0.17573607859057147</v>
      </c>
      <c r="I35" s="159">
        <v>-6.5</v>
      </c>
      <c r="J35" s="126"/>
      <c r="K35" s="66"/>
      <c r="L35" s="64"/>
      <c r="M35" s="64"/>
      <c r="N35" s="64"/>
      <c r="O35" s="139"/>
      <c r="P35" s="144" t="s">
        <v>105</v>
      </c>
      <c r="Q35" s="145">
        <v>17</v>
      </c>
      <c r="R35" s="146"/>
      <c r="S35" s="138">
        <v>0</v>
      </c>
      <c r="T35" s="149"/>
      <c r="U35" s="134"/>
      <c r="V35" s="157" t="s">
        <v>127</v>
      </c>
      <c r="W35" s="153"/>
      <c r="X35" s="121"/>
      <c r="Y35" s="114"/>
      <c r="AA35">
        <f t="shared" si="7"/>
        <v>0</v>
      </c>
      <c r="AB35">
        <f t="shared" si="8"/>
        <v>0</v>
      </c>
      <c r="AC35">
        <f t="shared" si="9"/>
        <v>0</v>
      </c>
      <c r="AD35">
        <f t="shared" si="2"/>
        <v>0</v>
      </c>
      <c r="AE35">
        <f t="shared" si="3"/>
        <v>27</v>
      </c>
      <c r="AG35">
        <f t="shared" si="10"/>
        <v>7.36303401489637</v>
      </c>
      <c r="AH35">
        <f t="shared" si="4"/>
        <v>6.90458694814902</v>
      </c>
      <c r="AI35">
        <f t="shared" si="5"/>
        <v>6.18548694814902</v>
      </c>
      <c r="AJ35">
        <f t="shared" si="11"/>
        <v>0.17573607859057147</v>
      </c>
      <c r="AT35">
        <f t="shared" si="12"/>
        <v>0</v>
      </c>
    </row>
    <row r="36" spans="1:46" ht="12.75">
      <c r="A36" s="130">
        <v>28</v>
      </c>
      <c r="B36" s="163">
        <v>4</v>
      </c>
      <c r="C36" s="164">
        <v>3.1</v>
      </c>
      <c r="D36" s="164">
        <v>11.5</v>
      </c>
      <c r="E36" s="165">
        <v>2.6</v>
      </c>
      <c r="F36" s="127">
        <f t="shared" si="0"/>
        <v>7.05</v>
      </c>
      <c r="G36" s="65">
        <f t="shared" si="6"/>
        <v>84.99775699472053</v>
      </c>
      <c r="H36" s="111">
        <f t="shared" si="1"/>
        <v>1.7110876593625606</v>
      </c>
      <c r="I36" s="159">
        <v>-1.4</v>
      </c>
      <c r="J36" s="127"/>
      <c r="K36" s="73"/>
      <c r="L36" s="70"/>
      <c r="M36" s="70"/>
      <c r="N36" s="70"/>
      <c r="O36" s="140"/>
      <c r="P36" s="144" t="s">
        <v>102</v>
      </c>
      <c r="Q36" s="145">
        <v>30</v>
      </c>
      <c r="R36" s="147"/>
      <c r="S36" s="138">
        <v>0.7</v>
      </c>
      <c r="T36" s="150"/>
      <c r="U36" s="111"/>
      <c r="V36" s="157" t="s">
        <v>130</v>
      </c>
      <c r="W36" s="153"/>
      <c r="X36" s="121"/>
      <c r="Y36" s="114"/>
      <c r="AA36">
        <f t="shared" si="7"/>
        <v>0</v>
      </c>
      <c r="AB36">
        <f t="shared" si="8"/>
        <v>0</v>
      </c>
      <c r="AC36">
        <f t="shared" si="9"/>
        <v>0</v>
      </c>
      <c r="AD36">
        <f t="shared" si="2"/>
        <v>0</v>
      </c>
      <c r="AE36">
        <f t="shared" si="3"/>
        <v>28</v>
      </c>
      <c r="AG36">
        <f t="shared" si="10"/>
        <v>8.129717614725772</v>
      </c>
      <c r="AH36">
        <f t="shared" si="4"/>
        <v>7.629177622521602</v>
      </c>
      <c r="AI36">
        <f t="shared" si="5"/>
        <v>6.910077622521602</v>
      </c>
      <c r="AJ36">
        <f t="shared" si="11"/>
        <v>1.7110876593625606</v>
      </c>
      <c r="AT36">
        <f t="shared" si="12"/>
        <v>0</v>
      </c>
    </row>
    <row r="37" spans="1:46" ht="12.75">
      <c r="A37" s="129">
        <v>29</v>
      </c>
      <c r="B37" s="163">
        <v>11.1</v>
      </c>
      <c r="C37" s="164">
        <v>9.6</v>
      </c>
      <c r="D37" s="164">
        <v>12.8</v>
      </c>
      <c r="E37" s="165">
        <v>4</v>
      </c>
      <c r="F37" s="126">
        <f t="shared" si="0"/>
        <v>8.4</v>
      </c>
      <c r="G37" s="65">
        <f t="shared" si="6"/>
        <v>81.39020955837837</v>
      </c>
      <c r="H37" s="134">
        <f t="shared" si="1"/>
        <v>8.037212999241007</v>
      </c>
      <c r="I37" s="159">
        <v>2.8</v>
      </c>
      <c r="J37" s="126"/>
      <c r="K37" s="66"/>
      <c r="L37" s="64"/>
      <c r="M37" s="64"/>
      <c r="N37" s="64"/>
      <c r="O37" s="139"/>
      <c r="P37" s="144" t="s">
        <v>102</v>
      </c>
      <c r="Q37" s="145">
        <v>50</v>
      </c>
      <c r="R37" s="146"/>
      <c r="S37" s="138">
        <v>3</v>
      </c>
      <c r="T37" s="149"/>
      <c r="U37" s="134"/>
      <c r="V37" s="157" t="s">
        <v>131</v>
      </c>
      <c r="W37" s="153"/>
      <c r="X37" s="121"/>
      <c r="Y37" s="114"/>
      <c r="AA37">
        <f t="shared" si="7"/>
        <v>0</v>
      </c>
      <c r="AB37">
        <f t="shared" si="8"/>
        <v>0</v>
      </c>
      <c r="AC37">
        <f t="shared" si="9"/>
        <v>0</v>
      </c>
      <c r="AD37">
        <f t="shared" si="2"/>
        <v>0</v>
      </c>
      <c r="AE37">
        <f t="shared" si="3"/>
        <v>29</v>
      </c>
      <c r="AG37">
        <f t="shared" si="10"/>
        <v>13.207688324480838</v>
      </c>
      <c r="AH37">
        <f t="shared" si="4"/>
        <v>11.948265205112428</v>
      </c>
      <c r="AI37">
        <f t="shared" si="5"/>
        <v>10.749765205112428</v>
      </c>
      <c r="AJ37">
        <f t="shared" si="11"/>
        <v>8.037212999241007</v>
      </c>
      <c r="AT37">
        <f t="shared" si="12"/>
        <v>0</v>
      </c>
    </row>
    <row r="38" spans="1:46" ht="12.75">
      <c r="A38" s="130">
        <v>30</v>
      </c>
      <c r="B38" s="163">
        <v>9.5</v>
      </c>
      <c r="C38" s="164">
        <v>8.5</v>
      </c>
      <c r="D38" s="164">
        <v>13.1</v>
      </c>
      <c r="E38" s="165">
        <v>8.2</v>
      </c>
      <c r="F38" s="127">
        <f t="shared" si="0"/>
        <v>10.649999999999999</v>
      </c>
      <c r="G38" s="65">
        <f t="shared" si="6"/>
        <v>86.73697250448353</v>
      </c>
      <c r="H38" s="111">
        <f t="shared" si="1"/>
        <v>7.402518719290873</v>
      </c>
      <c r="I38" s="159">
        <v>4.9</v>
      </c>
      <c r="J38" s="127"/>
      <c r="K38" s="73"/>
      <c r="L38" s="70"/>
      <c r="M38" s="70"/>
      <c r="N38" s="70"/>
      <c r="O38" s="140"/>
      <c r="P38" s="144" t="s">
        <v>102</v>
      </c>
      <c r="Q38" s="145">
        <v>41</v>
      </c>
      <c r="R38" s="147"/>
      <c r="S38" s="138">
        <v>0</v>
      </c>
      <c r="T38" s="150"/>
      <c r="U38" s="111"/>
      <c r="V38" s="157" t="s">
        <v>108</v>
      </c>
      <c r="W38" s="153"/>
      <c r="X38" s="121"/>
      <c r="Y38" s="114"/>
      <c r="AA38">
        <f t="shared" si="7"/>
        <v>30</v>
      </c>
      <c r="AB38">
        <f t="shared" si="8"/>
        <v>0</v>
      </c>
      <c r="AC38">
        <f t="shared" si="9"/>
        <v>0</v>
      </c>
      <c r="AD38">
        <f t="shared" si="2"/>
        <v>0</v>
      </c>
      <c r="AE38">
        <f t="shared" si="3"/>
        <v>30</v>
      </c>
      <c r="AG38">
        <f t="shared" si="10"/>
        <v>11.868195956166188</v>
      </c>
      <c r="AH38">
        <f t="shared" si="4"/>
        <v>11.093113863278093</v>
      </c>
      <c r="AI38">
        <f t="shared" si="5"/>
        <v>10.294113863278094</v>
      </c>
      <c r="AJ38">
        <f t="shared" si="11"/>
        <v>7.402518719290873</v>
      </c>
      <c r="AT38">
        <f t="shared" si="12"/>
        <v>0</v>
      </c>
    </row>
    <row r="39" spans="1:46" ht="12.75">
      <c r="A39" s="129">
        <v>31</v>
      </c>
      <c r="B39" s="163">
        <v>11.4</v>
      </c>
      <c r="C39" s="164">
        <v>10.2</v>
      </c>
      <c r="D39" s="164">
        <v>12.3</v>
      </c>
      <c r="E39" s="165">
        <v>9.5</v>
      </c>
      <c r="F39" s="126">
        <f t="shared" si="0"/>
        <v>10.9</v>
      </c>
      <c r="G39" s="65">
        <f t="shared" si="6"/>
        <v>85.20618404572775</v>
      </c>
      <c r="H39" s="134">
        <f t="shared" si="1"/>
        <v>9.006515114205598</v>
      </c>
      <c r="I39" s="159">
        <v>7</v>
      </c>
      <c r="J39" s="126"/>
      <c r="K39" s="66"/>
      <c r="L39" s="64"/>
      <c r="M39" s="64"/>
      <c r="N39" s="64"/>
      <c r="O39" s="139"/>
      <c r="P39" s="144" t="s">
        <v>101</v>
      </c>
      <c r="Q39" s="145">
        <v>29</v>
      </c>
      <c r="R39" s="146"/>
      <c r="S39" s="138">
        <v>0</v>
      </c>
      <c r="T39" s="149"/>
      <c r="U39" s="134"/>
      <c r="V39" s="157" t="s">
        <v>130</v>
      </c>
      <c r="W39" s="153"/>
      <c r="X39" s="121"/>
      <c r="Y39" s="114"/>
      <c r="AA39">
        <f t="shared" si="7"/>
        <v>0</v>
      </c>
      <c r="AB39">
        <f t="shared" si="8"/>
        <v>0</v>
      </c>
      <c r="AC39">
        <f t="shared" si="9"/>
        <v>0</v>
      </c>
      <c r="AD39">
        <f t="shared" si="2"/>
        <v>0</v>
      </c>
      <c r="AE39">
        <f t="shared" si="3"/>
        <v>31</v>
      </c>
      <c r="AG39">
        <f t="shared" si="10"/>
        <v>13.473134087977627</v>
      </c>
      <c r="AH39">
        <f t="shared" si="4"/>
        <v>12.4387434277299</v>
      </c>
      <c r="AI39">
        <f t="shared" si="5"/>
        <v>11.4799434277299</v>
      </c>
      <c r="AJ39">
        <f t="shared" si="11"/>
        <v>9.006515114205598</v>
      </c>
      <c r="AT39">
        <f t="shared" si="12"/>
        <v>0</v>
      </c>
    </row>
    <row r="40" spans="1:46" ht="13.5" thickBot="1">
      <c r="A40" s="131"/>
      <c r="B40" s="75"/>
      <c r="C40" s="76"/>
      <c r="D40" s="76"/>
      <c r="E40" s="77"/>
      <c r="F40" s="128"/>
      <c r="G40" s="100"/>
      <c r="H40" s="135"/>
      <c r="I40" s="78"/>
      <c r="J40" s="128"/>
      <c r="K40" s="101"/>
      <c r="L40" s="99"/>
      <c r="M40" s="99"/>
      <c r="N40" s="99"/>
      <c r="O40" s="109"/>
      <c r="P40" s="75"/>
      <c r="Q40" s="77"/>
      <c r="R40" s="148"/>
      <c r="S40" s="78"/>
      <c r="T40" s="128"/>
      <c r="U40" s="135"/>
      <c r="V40" s="78"/>
      <c r="W40" s="154"/>
      <c r="X40" s="122"/>
      <c r="Y40" s="116"/>
      <c r="AT40">
        <f t="shared" si="12"/>
        <v>0</v>
      </c>
    </row>
    <row r="41" spans="1:46" ht="13.5" thickBot="1">
      <c r="A41" s="102" t="s">
        <v>22</v>
      </c>
      <c r="B41" s="63">
        <f>SUM(B9:B39)</f>
        <v>124.69999999999999</v>
      </c>
      <c r="C41" s="64">
        <f aca="true" t="shared" si="13" ref="C41:T41">SUM(C9:C39)</f>
        <v>105</v>
      </c>
      <c r="D41" s="64">
        <f t="shared" si="13"/>
        <v>234</v>
      </c>
      <c r="E41" s="64">
        <f t="shared" si="13"/>
        <v>49.10000000000001</v>
      </c>
      <c r="F41" s="104">
        <f t="shared" si="13"/>
        <v>141.55000000000004</v>
      </c>
      <c r="G41" s="105">
        <f t="shared" si="13"/>
        <v>2787.6499499132965</v>
      </c>
      <c r="H41" s="105">
        <f>SUM(H9:H39)</f>
        <v>77.11775806756405</v>
      </c>
      <c r="I41" s="66">
        <f t="shared" si="13"/>
        <v>-68.5</v>
      </c>
      <c r="J41" s="104">
        <f t="shared" si="13"/>
        <v>0</v>
      </c>
      <c r="K41" s="106">
        <f t="shared" si="13"/>
        <v>0</v>
      </c>
      <c r="L41" s="103">
        <f t="shared" si="13"/>
        <v>0</v>
      </c>
      <c r="M41" s="103">
        <f t="shared" si="13"/>
        <v>0</v>
      </c>
      <c r="N41" s="103">
        <f t="shared" si="13"/>
        <v>0</v>
      </c>
      <c r="O41" s="104">
        <f t="shared" si="13"/>
        <v>0</v>
      </c>
      <c r="P41" s="63"/>
      <c r="Q41" s="67">
        <f t="shared" si="13"/>
        <v>749</v>
      </c>
      <c r="R41" s="105">
        <f t="shared" si="13"/>
        <v>0</v>
      </c>
      <c r="S41" s="65">
        <f>SUM(S9:S39)</f>
        <v>17.2</v>
      </c>
      <c r="T41" s="107">
        <f t="shared" si="13"/>
        <v>0</v>
      </c>
      <c r="U41" s="105">
        <f>SUM(U9:U39)</f>
        <v>0</v>
      </c>
      <c r="V41" s="134">
        <f>SUM(V9:V39)</f>
        <v>0</v>
      </c>
      <c r="W41" s="105">
        <f>SUM(W9:W39)</f>
        <v>0</v>
      </c>
      <c r="X41" s="110">
        <f>SUM(X9:X39)</f>
        <v>0</v>
      </c>
      <c r="Y41" s="125">
        <f>SUM(Y9:Y39)</f>
        <v>0</v>
      </c>
      <c r="AA41">
        <f>MAX(AA9:AA39)</f>
        <v>30</v>
      </c>
      <c r="AB41">
        <f>MAX(AB9:AB39)</f>
        <v>16</v>
      </c>
      <c r="AC41">
        <f>MAX(AC9:AC39)</f>
        <v>22</v>
      </c>
      <c r="AD41">
        <f>MAX(AD9:AD39)</f>
        <v>12</v>
      </c>
      <c r="AE41">
        <f>MAX(AE9:AE39)</f>
        <v>31</v>
      </c>
      <c r="AT41">
        <f t="shared" si="12"/>
        <v>0</v>
      </c>
    </row>
    <row r="42" spans="1:46" ht="12.75">
      <c r="A42" s="68" t="s">
        <v>23</v>
      </c>
      <c r="B42" s="69">
        <f>AVERAGE(B9:B39)</f>
        <v>4.02258064516129</v>
      </c>
      <c r="C42" s="70">
        <f aca="true" t="shared" si="14" ref="C42:T42">AVERAGE(C9:C39)</f>
        <v>3.3870967741935485</v>
      </c>
      <c r="D42" s="70">
        <f t="shared" si="14"/>
        <v>7.548387096774194</v>
      </c>
      <c r="E42" s="70">
        <f t="shared" si="14"/>
        <v>1.5838709677419358</v>
      </c>
      <c r="F42" s="71">
        <f t="shared" si="14"/>
        <v>4.566129032258066</v>
      </c>
      <c r="G42" s="72">
        <f t="shared" si="14"/>
        <v>89.92419193268698</v>
      </c>
      <c r="H42" s="72">
        <f>AVERAGE(H9:H39)</f>
        <v>2.4876696150827113</v>
      </c>
      <c r="I42" s="73">
        <f t="shared" si="14"/>
        <v>-2.2096774193548385</v>
      </c>
      <c r="J42" s="71" t="e">
        <f t="shared" si="14"/>
        <v>#DIV/0!</v>
      </c>
      <c r="K42" s="73" t="e">
        <f t="shared" si="14"/>
        <v>#DIV/0!</v>
      </c>
      <c r="L42" s="70" t="e">
        <f t="shared" si="14"/>
        <v>#DIV/0!</v>
      </c>
      <c r="M42" s="70" t="e">
        <f t="shared" si="14"/>
        <v>#DIV/0!</v>
      </c>
      <c r="N42" s="70" t="e">
        <f t="shared" si="14"/>
        <v>#DIV/0!</v>
      </c>
      <c r="O42" s="71" t="e">
        <f t="shared" si="14"/>
        <v>#DIV/0!</v>
      </c>
      <c r="P42" s="69"/>
      <c r="Q42" s="71">
        <f t="shared" si="14"/>
        <v>24.161290322580644</v>
      </c>
      <c r="R42" s="72" t="e">
        <f t="shared" si="14"/>
        <v>#DIV/0!</v>
      </c>
      <c r="S42" s="72">
        <f>AVERAGE(S9:S39)</f>
        <v>0.5548387096774193</v>
      </c>
      <c r="T42" s="72" t="e">
        <f t="shared" si="14"/>
        <v>#DIV/0!</v>
      </c>
      <c r="U42" s="72" t="e">
        <f>AVERAGE(U9:U39)</f>
        <v>#DIV/0!</v>
      </c>
      <c r="V42" s="111" t="e">
        <f>AVERAGE(V9:V39)</f>
        <v>#DIV/0!</v>
      </c>
      <c r="W42" s="114"/>
      <c r="X42" s="121"/>
      <c r="Y42" s="117"/>
      <c r="AT42">
        <f t="shared" si="12"/>
        <v>0</v>
      </c>
    </row>
    <row r="43" spans="1:46" ht="12.75">
      <c r="A43" s="68" t="s">
        <v>24</v>
      </c>
      <c r="B43" s="69">
        <f>MAX(B9:B39)</f>
        <v>11.4</v>
      </c>
      <c r="C43" s="70">
        <f aca="true" t="shared" si="15" ref="C43:T43">MAX(C9:C39)</f>
        <v>10.2</v>
      </c>
      <c r="D43" s="70">
        <f t="shared" si="15"/>
        <v>13.1</v>
      </c>
      <c r="E43" s="70">
        <f t="shared" si="15"/>
        <v>9.5</v>
      </c>
      <c r="F43" s="71">
        <f t="shared" si="15"/>
        <v>10.9</v>
      </c>
      <c r="G43" s="72">
        <f t="shared" si="15"/>
        <v>100</v>
      </c>
      <c r="H43" s="72">
        <f>MAX(H9:H39)</f>
        <v>9.006515114205598</v>
      </c>
      <c r="I43" s="73">
        <f t="shared" si="15"/>
        <v>7</v>
      </c>
      <c r="J43" s="71">
        <f t="shared" si="15"/>
        <v>0</v>
      </c>
      <c r="K43" s="73">
        <f t="shared" si="15"/>
        <v>0</v>
      </c>
      <c r="L43" s="70">
        <f t="shared" si="15"/>
        <v>0</v>
      </c>
      <c r="M43" s="70">
        <f t="shared" si="15"/>
        <v>0</v>
      </c>
      <c r="N43" s="70">
        <f t="shared" si="15"/>
        <v>0</v>
      </c>
      <c r="O43" s="71">
        <f t="shared" si="15"/>
        <v>0</v>
      </c>
      <c r="P43" s="69"/>
      <c r="Q43" s="67">
        <f t="shared" si="15"/>
        <v>50</v>
      </c>
      <c r="R43" s="72">
        <f t="shared" si="15"/>
        <v>0</v>
      </c>
      <c r="S43" s="72">
        <f>MAX(S9:S39)</f>
        <v>7.3</v>
      </c>
      <c r="T43" s="67">
        <f t="shared" si="15"/>
        <v>0</v>
      </c>
      <c r="U43" s="72">
        <f>MAX(U9:U39)</f>
        <v>0</v>
      </c>
      <c r="V43" s="111">
        <f>MAX(V9:V39)</f>
        <v>0</v>
      </c>
      <c r="W43" s="114"/>
      <c r="X43" s="121"/>
      <c r="Y43" s="114"/>
      <c r="AT43">
        <f t="shared" si="12"/>
        <v>0</v>
      </c>
    </row>
    <row r="44" spans="1:46" ht="13.5" thickBot="1">
      <c r="A44" s="74" t="s">
        <v>25</v>
      </c>
      <c r="B44" s="75">
        <f>MIN(B9:B39)</f>
        <v>-1.4</v>
      </c>
      <c r="C44" s="76">
        <f aca="true" t="shared" si="16" ref="C44:T44">MIN(C9:C39)</f>
        <v>-1.7</v>
      </c>
      <c r="D44" s="76">
        <f t="shared" si="16"/>
        <v>3.8</v>
      </c>
      <c r="E44" s="76">
        <f t="shared" si="16"/>
        <v>-2.9</v>
      </c>
      <c r="F44" s="77">
        <f t="shared" si="16"/>
        <v>1.2999999999999998</v>
      </c>
      <c r="G44" s="78">
        <f t="shared" si="16"/>
        <v>79.98650863957687</v>
      </c>
      <c r="H44" s="78">
        <f>MIN(H9:H39)</f>
        <v>-2.252944509644104</v>
      </c>
      <c r="I44" s="79">
        <f t="shared" si="16"/>
        <v>-7.8</v>
      </c>
      <c r="J44" s="77">
        <f t="shared" si="16"/>
        <v>0</v>
      </c>
      <c r="K44" s="79">
        <f t="shared" si="16"/>
        <v>0</v>
      </c>
      <c r="L44" s="76">
        <f t="shared" si="16"/>
        <v>0</v>
      </c>
      <c r="M44" s="76">
        <f t="shared" si="16"/>
        <v>0</v>
      </c>
      <c r="N44" s="76">
        <f t="shared" si="16"/>
        <v>0</v>
      </c>
      <c r="O44" s="77">
        <f t="shared" si="16"/>
        <v>0</v>
      </c>
      <c r="P44" s="75"/>
      <c r="Q44" s="108">
        <f t="shared" si="16"/>
        <v>6</v>
      </c>
      <c r="R44" s="78">
        <f t="shared" si="16"/>
        <v>0</v>
      </c>
      <c r="S44" s="78">
        <f>MIN(S9:S39)</f>
        <v>0</v>
      </c>
      <c r="T44" s="108">
        <f t="shared" si="16"/>
        <v>0</v>
      </c>
      <c r="U44" s="78">
        <f>MIN(U9:U39)</f>
        <v>0</v>
      </c>
      <c r="V44" s="112">
        <f>MIN(V9:V39)</f>
        <v>0</v>
      </c>
      <c r="W44" s="115"/>
      <c r="X44" s="123"/>
      <c r="Y44" s="115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7"/>
      <c r="V45" s="49"/>
      <c r="W45" s="94"/>
      <c r="X45" s="124"/>
      <c r="Y45" s="94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2"/>
      <c r="V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43"/>
      <c r="U47" s="2"/>
      <c r="V47" s="2"/>
      <c r="AT47">
        <f t="shared" si="12"/>
        <v>0</v>
      </c>
    </row>
    <row r="48" spans="1:22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43"/>
      <c r="U48" s="2"/>
      <c r="V48" s="2"/>
    </row>
    <row r="49" spans="1:22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2"/>
      <c r="V49" s="2"/>
    </row>
    <row r="50" spans="1:22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2"/>
      <c r="V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11</v>
      </c>
      <c r="C61">
        <f>DCOUNTA(S8:S38,1,C59:C60)</f>
        <v>5</v>
      </c>
      <c r="D61">
        <f>DCOUNTA(S8:S38,1,D59:D60)</f>
        <v>1</v>
      </c>
      <c r="F61">
        <f>DCOUNTA(S8:S38,1,F59:F60)</f>
        <v>0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11</v>
      </c>
      <c r="C64">
        <f>(C61-F61)</f>
        <v>5</v>
      </c>
      <c r="D64">
        <f>(D61-F61)</f>
        <v>1</v>
      </c>
    </row>
  </sheetData>
  <mergeCells count="3">
    <mergeCell ref="B6:F6"/>
    <mergeCell ref="W6:W8"/>
    <mergeCell ref="X4:X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3">
      <selection activeCell="K17" sqref="K1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4" t="s">
        <v>97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132</v>
      </c>
      <c r="I4" s="60" t="s">
        <v>59</v>
      </c>
      <c r="J4" s="60">
        <v>2000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 t="s">
        <v>133</v>
      </c>
      <c r="E6" s="3"/>
      <c r="F6" s="3"/>
      <c r="G6" s="175" t="s">
        <v>60</v>
      </c>
      <c r="H6" s="176"/>
      <c r="I6" s="176"/>
      <c r="J6" s="176"/>
      <c r="K6" s="176"/>
      <c r="L6" s="176"/>
      <c r="M6" s="176"/>
      <c r="N6" s="177"/>
    </row>
    <row r="7" spans="1:25" ht="12.75">
      <c r="A7" s="27" t="s">
        <v>32</v>
      </c>
      <c r="B7" s="3"/>
      <c r="C7" s="22">
        <f>Data1!$D$42</f>
        <v>7.548387096774194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1.5838709677419358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4.566129032258066</v>
      </c>
      <c r="D9" s="5">
        <v>0.9</v>
      </c>
      <c r="E9" s="3"/>
      <c r="F9" s="40">
        <v>1</v>
      </c>
      <c r="G9" s="82"/>
      <c r="H9" s="83"/>
      <c r="I9" s="83"/>
      <c r="J9" s="83"/>
      <c r="K9" s="83"/>
      <c r="L9" s="83"/>
      <c r="M9" s="84"/>
      <c r="N9" s="85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13.1</v>
      </c>
      <c r="C10" s="5" t="s">
        <v>35</v>
      </c>
      <c r="D10" s="5">
        <f>Data1!$AA$41</f>
        <v>30</v>
      </c>
      <c r="E10" s="3"/>
      <c r="F10" s="40">
        <v>2</v>
      </c>
      <c r="G10" s="86"/>
      <c r="H10" s="80"/>
      <c r="I10" s="80"/>
      <c r="J10" s="80"/>
      <c r="K10" s="80"/>
      <c r="L10" s="80"/>
      <c r="M10" s="81"/>
      <c r="N10" s="87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-2.9</v>
      </c>
      <c r="C11" s="5" t="s">
        <v>35</v>
      </c>
      <c r="D11" s="24">
        <f>Data1!$AB$41</f>
        <v>16</v>
      </c>
      <c r="E11" s="3"/>
      <c r="F11" s="40">
        <v>3</v>
      </c>
      <c r="G11" s="86"/>
      <c r="H11" s="80"/>
      <c r="I11" s="80"/>
      <c r="J11" s="80"/>
      <c r="K11" s="80"/>
      <c r="L11" s="80"/>
      <c r="M11" s="81"/>
      <c r="N11" s="87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-7.8</v>
      </c>
      <c r="C12" s="5" t="s">
        <v>35</v>
      </c>
      <c r="D12" s="24">
        <f>Data1!$AC$41</f>
        <v>22</v>
      </c>
      <c r="E12" s="3"/>
      <c r="F12" s="40">
        <v>4</v>
      </c>
      <c r="G12" s="86"/>
      <c r="H12" s="80"/>
      <c r="I12" s="80"/>
      <c r="J12" s="80"/>
      <c r="K12" s="80"/>
      <c r="L12" s="80"/>
      <c r="M12" s="81"/>
      <c r="N12" s="87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6"/>
      <c r="H13" s="80"/>
      <c r="I13" s="80"/>
      <c r="J13" s="80"/>
      <c r="K13" s="80"/>
      <c r="L13" s="80"/>
      <c r="M13" s="81"/>
      <c r="N13" s="87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6"/>
      <c r="H14" s="80"/>
      <c r="I14" s="80"/>
      <c r="J14" s="80"/>
      <c r="K14" s="80"/>
      <c r="L14" s="80"/>
      <c r="M14" s="81"/>
      <c r="N14" s="87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6"/>
      <c r="H15" s="80"/>
      <c r="I15" s="80"/>
      <c r="J15" s="80"/>
      <c r="K15" s="80"/>
      <c r="L15" s="80"/>
      <c r="M15" s="81"/>
      <c r="N15" s="87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6"/>
      <c r="H16" s="80"/>
      <c r="I16" s="80"/>
      <c r="J16" s="80"/>
      <c r="K16" s="80"/>
      <c r="L16" s="80"/>
      <c r="M16" s="81"/>
      <c r="N16" s="87"/>
    </row>
    <row r="17" spans="1:14" ht="12.75">
      <c r="A17" s="26" t="s">
        <v>40</v>
      </c>
      <c r="B17" s="3" t="s">
        <v>41</v>
      </c>
      <c r="C17" s="5">
        <f>Data1!$S$41</f>
        <v>17.2</v>
      </c>
      <c r="D17" s="5">
        <v>30</v>
      </c>
      <c r="E17" s="3"/>
      <c r="F17" s="40">
        <v>9</v>
      </c>
      <c r="G17" s="86"/>
      <c r="H17" s="80"/>
      <c r="I17" s="80"/>
      <c r="J17" s="80"/>
      <c r="K17" s="80"/>
      <c r="L17" s="80"/>
      <c r="M17" s="81"/>
      <c r="N17" s="87"/>
    </row>
    <row r="18" spans="1:14" ht="12.75">
      <c r="A18" s="27" t="s">
        <v>42</v>
      </c>
      <c r="B18" s="3"/>
      <c r="C18" s="5">
        <f>Data1!$B$64</f>
        <v>11</v>
      </c>
      <c r="D18" s="5"/>
      <c r="E18" s="3"/>
      <c r="F18" s="40">
        <v>10</v>
      </c>
      <c r="G18" s="86"/>
      <c r="H18" s="80"/>
      <c r="I18" s="80"/>
      <c r="J18" s="80"/>
      <c r="K18" s="80"/>
      <c r="L18" s="80"/>
      <c r="M18" s="81"/>
      <c r="N18" s="87"/>
    </row>
    <row r="19" spans="1:14" ht="12.75">
      <c r="A19" s="27" t="s">
        <v>43</v>
      </c>
      <c r="B19" s="3"/>
      <c r="C19" s="5">
        <f>Data1!$C$64</f>
        <v>5</v>
      </c>
      <c r="D19" s="5"/>
      <c r="E19" s="3"/>
      <c r="F19" s="40">
        <v>11</v>
      </c>
      <c r="G19" s="86"/>
      <c r="H19" s="80"/>
      <c r="I19" s="80"/>
      <c r="J19" s="80"/>
      <c r="K19" s="80"/>
      <c r="L19" s="80"/>
      <c r="M19" s="81"/>
      <c r="N19" s="87"/>
    </row>
    <row r="20" spans="1:14" ht="12.75">
      <c r="A20" s="27" t="s">
        <v>72</v>
      </c>
      <c r="B20" s="3"/>
      <c r="C20" s="5">
        <f>Data1!$D$64</f>
        <v>1</v>
      </c>
      <c r="D20" s="5"/>
      <c r="E20" s="3"/>
      <c r="F20" s="40">
        <v>12</v>
      </c>
      <c r="G20" s="86"/>
      <c r="H20" s="80"/>
      <c r="I20" s="80"/>
      <c r="J20" s="80"/>
      <c r="K20" s="80"/>
      <c r="L20" s="80"/>
      <c r="M20" s="81"/>
      <c r="N20" s="87"/>
    </row>
    <row r="21" spans="1:14" ht="12.75">
      <c r="A21" s="27" t="s">
        <v>44</v>
      </c>
      <c r="B21" s="3" t="s">
        <v>45</v>
      </c>
      <c r="C21" s="5">
        <f>Data1!$S$43</f>
        <v>7.3</v>
      </c>
      <c r="D21" s="5"/>
      <c r="E21" s="3"/>
      <c r="F21" s="40">
        <v>13</v>
      </c>
      <c r="G21" s="86"/>
      <c r="H21" s="80"/>
      <c r="I21" s="80"/>
      <c r="J21" s="80"/>
      <c r="K21" s="80"/>
      <c r="L21" s="80"/>
      <c r="M21" s="81"/>
      <c r="N21" s="87"/>
    </row>
    <row r="22" spans="1:14" ht="12.75">
      <c r="A22" s="27" t="s">
        <v>46</v>
      </c>
      <c r="B22" s="3"/>
      <c r="C22" s="24">
        <f>Data1!$AD$41</f>
        <v>12</v>
      </c>
      <c r="D22" s="5"/>
      <c r="E22" s="3"/>
      <c r="F22" s="40">
        <v>14</v>
      </c>
      <c r="G22" s="86"/>
      <c r="H22" s="80"/>
      <c r="I22" s="80"/>
      <c r="J22" s="80"/>
      <c r="K22" s="80"/>
      <c r="L22" s="80"/>
      <c r="M22" s="81"/>
      <c r="N22" s="87"/>
    </row>
    <row r="23" spans="1:14" ht="12.75">
      <c r="A23" s="27"/>
      <c r="B23" s="3"/>
      <c r="C23" s="5"/>
      <c r="D23" s="5"/>
      <c r="E23" s="3"/>
      <c r="F23" s="40">
        <v>15</v>
      </c>
      <c r="G23" s="86"/>
      <c r="H23" s="80"/>
      <c r="I23" s="80"/>
      <c r="J23" s="80"/>
      <c r="K23" s="80"/>
      <c r="L23" s="80"/>
      <c r="M23" s="81"/>
      <c r="N23" s="87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6"/>
      <c r="H24" s="80"/>
      <c r="I24" s="80"/>
      <c r="J24" s="80"/>
      <c r="K24" s="80"/>
      <c r="L24" s="80"/>
      <c r="M24" s="81"/>
      <c r="N24" s="87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6"/>
      <c r="H25" s="80"/>
      <c r="I25" s="80"/>
      <c r="J25" s="80"/>
      <c r="K25" s="80"/>
      <c r="L25" s="80"/>
      <c r="M25" s="81"/>
      <c r="N25" s="87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6"/>
      <c r="H26" s="80"/>
      <c r="I26" s="80"/>
      <c r="J26" s="80"/>
      <c r="K26" s="80"/>
      <c r="L26" s="80"/>
      <c r="M26" s="81"/>
      <c r="N26" s="87"/>
    </row>
    <row r="27" spans="1:14" ht="12.75">
      <c r="A27" s="27"/>
      <c r="B27" s="3"/>
      <c r="C27" s="22"/>
      <c r="D27" s="5"/>
      <c r="E27" s="5"/>
      <c r="F27" s="40">
        <v>19</v>
      </c>
      <c r="G27" s="86"/>
      <c r="H27" s="80"/>
      <c r="I27" s="80"/>
      <c r="J27" s="80"/>
      <c r="K27" s="80"/>
      <c r="L27" s="80"/>
      <c r="M27" s="81"/>
      <c r="N27" s="87"/>
    </row>
    <row r="28" spans="1:14" ht="12.75">
      <c r="A28" s="27"/>
      <c r="B28" s="3"/>
      <c r="C28" s="5"/>
      <c r="D28" s="5"/>
      <c r="E28" s="5"/>
      <c r="F28" s="40">
        <v>20</v>
      </c>
      <c r="G28" s="86"/>
      <c r="H28" s="80"/>
      <c r="I28" s="80"/>
      <c r="J28" s="80"/>
      <c r="K28" s="80"/>
      <c r="L28" s="80"/>
      <c r="M28" s="81"/>
      <c r="N28" s="87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6"/>
      <c r="H29" s="80"/>
      <c r="I29" s="80"/>
      <c r="J29" s="80"/>
      <c r="K29" s="80"/>
      <c r="L29" s="80"/>
      <c r="M29" s="81"/>
      <c r="N29" s="87"/>
    </row>
    <row r="30" spans="1:14" ht="12.75">
      <c r="A30" s="27" t="s">
        <v>100</v>
      </c>
      <c r="B30" s="3"/>
      <c r="C30" s="5">
        <f>Data1!$Q$43</f>
        <v>50</v>
      </c>
      <c r="D30" s="5"/>
      <c r="E30" s="5"/>
      <c r="F30" s="40">
        <v>22</v>
      </c>
      <c r="G30" s="86"/>
      <c r="H30" s="80"/>
      <c r="I30" s="80"/>
      <c r="J30" s="80"/>
      <c r="K30" s="80"/>
      <c r="L30" s="80"/>
      <c r="M30" s="81"/>
      <c r="N30" s="87"/>
    </row>
    <row r="31" spans="1:14" ht="12.75">
      <c r="A31" s="27" t="s">
        <v>53</v>
      </c>
      <c r="B31" s="3"/>
      <c r="C31" s="5">
        <f>Data1!$AO$9</f>
        <v>4</v>
      </c>
      <c r="D31" s="22"/>
      <c r="E31" s="5"/>
      <c r="F31" s="40">
        <v>23</v>
      </c>
      <c r="G31" s="86"/>
      <c r="H31" s="80"/>
      <c r="I31" s="80"/>
      <c r="J31" s="80"/>
      <c r="K31" s="80"/>
      <c r="L31" s="80"/>
      <c r="M31" s="81"/>
      <c r="N31" s="87"/>
    </row>
    <row r="32" spans="1:14" ht="12.75">
      <c r="A32" s="27"/>
      <c r="B32" s="3"/>
      <c r="C32" s="5"/>
      <c r="D32" s="5"/>
      <c r="E32" s="24"/>
      <c r="F32" s="40">
        <v>24</v>
      </c>
      <c r="G32" s="86"/>
      <c r="H32" s="80"/>
      <c r="I32" s="80"/>
      <c r="J32" s="80"/>
      <c r="K32" s="80"/>
      <c r="L32" s="80"/>
      <c r="M32" s="81"/>
      <c r="N32" s="87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6"/>
      <c r="H33" s="80"/>
      <c r="I33" s="80"/>
      <c r="J33" s="80"/>
      <c r="K33" s="80"/>
      <c r="L33" s="80"/>
      <c r="M33" s="81"/>
      <c r="N33" s="87"/>
    </row>
    <row r="34" spans="1:14" ht="12.75">
      <c r="A34" s="27" t="s">
        <v>55</v>
      </c>
      <c r="B34" s="3"/>
      <c r="C34" s="5">
        <f>Data1!$X$41</f>
        <v>0</v>
      </c>
      <c r="D34" s="3"/>
      <c r="E34" s="3"/>
      <c r="F34" s="40">
        <v>26</v>
      </c>
      <c r="G34" s="86"/>
      <c r="H34" s="80"/>
      <c r="I34" s="80"/>
      <c r="J34" s="80"/>
      <c r="K34" s="80"/>
      <c r="L34" s="80"/>
      <c r="M34" s="81"/>
      <c r="N34" s="87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6"/>
      <c r="H35" s="80"/>
      <c r="I35" s="80"/>
      <c r="J35" s="80"/>
      <c r="K35" s="80"/>
      <c r="L35" s="80"/>
      <c r="M35" s="81"/>
      <c r="N35" s="87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6"/>
      <c r="H36" s="80"/>
      <c r="I36" s="80"/>
      <c r="J36" s="80"/>
      <c r="K36" s="80"/>
      <c r="L36" s="80"/>
      <c r="M36" s="81"/>
      <c r="N36" s="87"/>
    </row>
    <row r="37" spans="1:14" ht="12.75">
      <c r="A37" s="27" t="s">
        <v>27</v>
      </c>
      <c r="B37" s="3"/>
      <c r="C37" s="5">
        <f>Data1!$Y$41</f>
        <v>0</v>
      </c>
      <c r="D37" s="5"/>
      <c r="E37" s="3"/>
      <c r="F37" s="40">
        <v>29</v>
      </c>
      <c r="G37" s="86"/>
      <c r="H37" s="80"/>
      <c r="I37" s="80"/>
      <c r="J37" s="80"/>
      <c r="K37" s="80"/>
      <c r="L37" s="80"/>
      <c r="M37" s="81"/>
      <c r="N37" s="87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6"/>
      <c r="H38" s="80"/>
      <c r="I38" s="80"/>
      <c r="J38" s="80"/>
      <c r="K38" s="80"/>
      <c r="L38" s="80"/>
      <c r="M38" s="81"/>
      <c r="N38" s="87"/>
    </row>
    <row r="39" spans="1:14" ht="13.5" thickBot="1">
      <c r="A39" s="27" t="s">
        <v>26</v>
      </c>
      <c r="B39" s="3"/>
      <c r="C39" s="5">
        <f>Data1!$AM$9</f>
        <v>11</v>
      </c>
      <c r="D39" s="5"/>
      <c r="E39" s="3"/>
      <c r="F39" s="40">
        <v>31</v>
      </c>
      <c r="G39" s="88"/>
      <c r="H39" s="89"/>
      <c r="I39" s="89"/>
      <c r="J39" s="89"/>
      <c r="K39" s="89"/>
      <c r="L39" s="89"/>
      <c r="M39" s="90"/>
      <c r="N39" s="91"/>
    </row>
    <row r="40" spans="1:14" ht="12.75">
      <c r="A40" s="27" t="s">
        <v>28</v>
      </c>
      <c r="B40" s="3"/>
      <c r="C40" s="5">
        <f>Data1!$AN$9</f>
        <v>24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Data1!$W$41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Factory Install</cp:lastModifiedBy>
  <cp:lastPrinted>2003-04-24T07:00:03Z</cp:lastPrinted>
  <dcterms:created xsi:type="dcterms:W3CDTF">1998-03-11T18:30:34Z</dcterms:created>
  <dcterms:modified xsi:type="dcterms:W3CDTF">2005-08-16T16:13:43Z</dcterms:modified>
  <cp:category/>
  <cp:version/>
  <cp:contentType/>
  <cp:contentStatus/>
</cp:coreProperties>
</file>