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<sst xmlns="http://schemas.openxmlformats.org/spreadsheetml/2006/main" count="150" uniqueCount="109">
  <si>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</si>
  <si>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</si>
  <si>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</si>
  <si>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</si>
  <si>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</si>
  <si>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</si>
  <si>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</si>
  <si>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</si>
  <si>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</si>
  <si>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</si>
  <si>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</si>
  <si>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</si>
  <si>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</si>
  <si>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</si>
  <si>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</si>
  <si>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</si>
  <si>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</si>
  <si>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</si>
  <si>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</si>
  <si>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</si>
  <si>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</si>
  <si>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</si>
  <si>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</si>
  <si>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</si>
  <si>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</si>
  <si>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</si>
  <si>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</si>
  <si>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</si>
  <si>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</si>
  <si>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</si>
  <si>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</si>
  <si>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</si>
  <si>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</si>
  <si>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</si>
  <si>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</si>
  <si>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</si>
  <si>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</si>
  <si>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</si>
  <si>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</si>
  <si>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</si>
  <si>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</si>
  <si>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</si>
  <si>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</si>
  <si>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</si>
  <si>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</si>
  <si>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</si>
  <si>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</si>
  <si>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</si>
  <si>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</si>
  <si>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</si>
  <si>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</si>
  <si>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</si>
  <si>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</si>
  <si>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</si>
  <si>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</si>
  <si>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</si>
  <si>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</si>
  <si>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</si>
  <si>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</si>
  <si>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</si>
  <si>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</si>
  <si>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</si>
  <si>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</si>
  <si>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</si>
  <si>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</si>
  <si>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</si>
  <si>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</si>
  <si>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</si>
  <si>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</si>
  <si>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</si>
  <si>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</si>
  <si>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</si>
  <si>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</si>
  <si>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</si>
  <si>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</si>
  <si>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</si>
  <si>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</si>
  <si>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</si>
  <si>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</si>
  <si>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</si>
  <si>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</si>
  <si>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</si>
  <si>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</si>
  <si>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</si>
  <si>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</si>
  <si>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</si>
  <si>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</si>
  <si>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</si>
  <si>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</si>
  <si>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</si>
  <si>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</si>
  <si>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</si>
  <si>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</si>
  <si>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</si>
  <si>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</si>
  <si>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</si>
  <si>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</si>
  <si>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</si>
  <si>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</si>
  <si>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</si>
  <si>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</si>
  <si>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</si>
  <si>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SE</t>
  </si>
  <si>
    <t>SW</t>
  </si>
  <si>
    <t>S</t>
  </si>
  <si>
    <t>E</t>
  </si>
  <si>
    <t>W</t>
  </si>
  <si>
    <t>January</t>
  </si>
  <si>
    <t>january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</si>
</sst>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5" fontId="14" fillId="0" borderId="1" xfId="0" applyNumberFormat="1" applyFont="1" applyBorder="1" applyAlignment="1" applyProtection="1">
      <alignment horizontal="center"/>
      <protection/>
    </xf>
    <xf numFmtId="167" fontId="14" fillId="0" borderId="1" xfId="0" applyNumberFormat="1" applyFont="1" applyBorder="1" applyAlignment="1" applyProtection="1">
      <alignment horizontal="center"/>
      <protection/>
    </xf>
    <xf numFmtId="165" fontId="14" fillId="0" borderId="5" xfId="0" applyNumberFormat="1" applyFont="1" applyBorder="1" applyAlignment="1" applyProtection="1">
      <alignment horizontal="center"/>
      <protection/>
    </xf>
    <xf numFmtId="165" fontId="14" fillId="0" borderId="2" xfId="0" applyNumberFormat="1" applyFont="1" applyBorder="1" applyAlignment="1" applyProtection="1">
      <alignment horizontal="center"/>
      <protection/>
    </xf>
    <xf numFmtId="165" fontId="14" fillId="0" borderId="6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14" fillId="0" borderId="10" xfId="0" applyNumberFormat="1" applyFont="1" applyBorder="1" applyAlignment="1" applyProtection="1">
      <alignment horizontal="center"/>
      <protection/>
    </xf>
    <xf numFmtId="165" fontId="14" fillId="0" borderId="11" xfId="0" applyNumberFormat="1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167" fontId="14" fillId="0" borderId="10" xfId="0" applyNumberFormat="1" applyFont="1" applyBorder="1" applyAlignment="1" applyProtection="1">
      <alignment horizontal="center"/>
      <protection/>
    </xf>
    <xf numFmtId="167" fontId="14" fillId="0" borderId="11" xfId="0" applyNumberFormat="1" applyFont="1" applyBorder="1" applyAlignment="1" applyProtection="1">
      <alignment horizontal="center"/>
      <protection/>
    </xf>
    <xf numFmtId="165" fontId="0" fillId="2" borderId="12" xfId="0" applyNumberFormat="1" applyFon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167" fontId="14" fillId="0" borderId="5" xfId="0" applyNumberFormat="1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167" fontId="14" fillId="0" borderId="6" xfId="0" applyNumberFormat="1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-1.9</c:v>
                </c:pt>
                <c:pt idx="1">
                  <c:v>-0.7</c:v>
                </c:pt>
                <c:pt idx="2">
                  <c:v>1.2</c:v>
                </c:pt>
                <c:pt idx="3">
                  <c:v>3.1</c:v>
                </c:pt>
                <c:pt idx="4">
                  <c:v>6.2</c:v>
                </c:pt>
                <c:pt idx="5">
                  <c:v>5.6</c:v>
                </c:pt>
                <c:pt idx="6">
                  <c:v>5.9</c:v>
                </c:pt>
                <c:pt idx="7">
                  <c:v>4.5</c:v>
                </c:pt>
                <c:pt idx="8">
                  <c:v>4.6</c:v>
                </c:pt>
                <c:pt idx="9">
                  <c:v>4.4</c:v>
                </c:pt>
                <c:pt idx="10">
                  <c:v>6.7</c:v>
                </c:pt>
                <c:pt idx="11">
                  <c:v>8.9</c:v>
                </c:pt>
                <c:pt idx="12">
                  <c:v>10.4</c:v>
                </c:pt>
                <c:pt idx="13">
                  <c:v>10.3</c:v>
                </c:pt>
                <c:pt idx="14">
                  <c:v>6.9</c:v>
                </c:pt>
                <c:pt idx="15">
                  <c:v>9</c:v>
                </c:pt>
                <c:pt idx="16">
                  <c:v>9.3</c:v>
                </c:pt>
                <c:pt idx="17">
                  <c:v>9.4</c:v>
                </c:pt>
                <c:pt idx="18">
                  <c:v>10.3</c:v>
                </c:pt>
                <c:pt idx="19">
                  <c:v>12.5</c:v>
                </c:pt>
                <c:pt idx="20">
                  <c:v>12.7</c:v>
                </c:pt>
                <c:pt idx="21">
                  <c:v>9</c:v>
                </c:pt>
                <c:pt idx="22">
                  <c:v>10.3</c:v>
                </c:pt>
                <c:pt idx="23">
                  <c:v>8.1</c:v>
                </c:pt>
                <c:pt idx="24">
                  <c:v>11.6</c:v>
                </c:pt>
                <c:pt idx="25">
                  <c:v>10</c:v>
                </c:pt>
                <c:pt idx="26">
                  <c:v>13.3</c:v>
                </c:pt>
                <c:pt idx="27">
                  <c:v>13.3</c:v>
                </c:pt>
                <c:pt idx="28">
                  <c:v>12.8</c:v>
                </c:pt>
                <c:pt idx="29">
                  <c:v>12.1</c:v>
                </c:pt>
                <c:pt idx="30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-10.2</c:v>
                </c:pt>
                <c:pt idx="1">
                  <c:v>-11</c:v>
                </c:pt>
                <c:pt idx="2">
                  <c:v>-9.3</c:v>
                </c:pt>
                <c:pt idx="3">
                  <c:v>-8.8</c:v>
                </c:pt>
                <c:pt idx="4">
                  <c:v>-6.9</c:v>
                </c:pt>
                <c:pt idx="5">
                  <c:v>2.6</c:v>
                </c:pt>
                <c:pt idx="6">
                  <c:v>2.6</c:v>
                </c:pt>
                <c:pt idx="7">
                  <c:v>3.9</c:v>
                </c:pt>
                <c:pt idx="8">
                  <c:v>1.4</c:v>
                </c:pt>
                <c:pt idx="9">
                  <c:v>1.5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6.1</c:v>
                </c:pt>
                <c:pt idx="14">
                  <c:v>4.8</c:v>
                </c:pt>
                <c:pt idx="15">
                  <c:v>-0.9</c:v>
                </c:pt>
                <c:pt idx="16">
                  <c:v>1.1</c:v>
                </c:pt>
                <c:pt idx="17">
                  <c:v>-0.3</c:v>
                </c:pt>
                <c:pt idx="18">
                  <c:v>-0.3</c:v>
                </c:pt>
                <c:pt idx="19">
                  <c:v>4.4</c:v>
                </c:pt>
                <c:pt idx="20">
                  <c:v>8.6</c:v>
                </c:pt>
                <c:pt idx="21">
                  <c:v>7.5</c:v>
                </c:pt>
                <c:pt idx="22">
                  <c:v>6.2</c:v>
                </c:pt>
                <c:pt idx="23">
                  <c:v>7.3</c:v>
                </c:pt>
                <c:pt idx="24">
                  <c:v>-0.2</c:v>
                </c:pt>
                <c:pt idx="25">
                  <c:v>1.9</c:v>
                </c:pt>
                <c:pt idx="26">
                  <c:v>5.1</c:v>
                </c:pt>
                <c:pt idx="27">
                  <c:v>7</c:v>
                </c:pt>
                <c:pt idx="28">
                  <c:v>5.9</c:v>
                </c:pt>
                <c:pt idx="29">
                  <c:v>7.3</c:v>
                </c:pt>
                <c:pt idx="30">
                  <c:v>3.4</c:v>
                </c:pt>
              </c:numCache>
            </c:numRef>
          </c:val>
          <c:smooth val="0"/>
        </c:ser>
        <c:marker val="1"/>
        <c:axId val="23483933"/>
        <c:axId val="10028806"/>
      </c:line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3483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315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3242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-10.9</c:v>
                </c:pt>
                <c:pt idx="1">
                  <c:v>-14.6</c:v>
                </c:pt>
                <c:pt idx="2">
                  <c:v>-12.9</c:v>
                </c:pt>
                <c:pt idx="3">
                  <c:v>-13.6</c:v>
                </c:pt>
                <c:pt idx="4">
                  <c:v>-11.1</c:v>
                </c:pt>
                <c:pt idx="5">
                  <c:v>0.6</c:v>
                </c:pt>
                <c:pt idx="6">
                  <c:v>2.9</c:v>
                </c:pt>
                <c:pt idx="7">
                  <c:v>3.1</c:v>
                </c:pt>
                <c:pt idx="8">
                  <c:v>0.8</c:v>
                </c:pt>
                <c:pt idx="9">
                  <c:v>1.2</c:v>
                </c:pt>
                <c:pt idx="10">
                  <c:v>-3.7</c:v>
                </c:pt>
                <c:pt idx="11">
                  <c:v>-0.9</c:v>
                </c:pt>
                <c:pt idx="12">
                  <c:v>-0.1</c:v>
                </c:pt>
                <c:pt idx="13">
                  <c:v>2.3</c:v>
                </c:pt>
                <c:pt idx="14">
                  <c:v>2.8</c:v>
                </c:pt>
                <c:pt idx="15">
                  <c:v>-4.5</c:v>
                </c:pt>
                <c:pt idx="16">
                  <c:v>0.1</c:v>
                </c:pt>
                <c:pt idx="17">
                  <c:v>-4</c:v>
                </c:pt>
                <c:pt idx="18">
                  <c:v>-3.7</c:v>
                </c:pt>
                <c:pt idx="19">
                  <c:v>0.5</c:v>
                </c:pt>
                <c:pt idx="20">
                  <c:v>3.4</c:v>
                </c:pt>
                <c:pt idx="21">
                  <c:v>4.9</c:v>
                </c:pt>
                <c:pt idx="22">
                  <c:v>3.4</c:v>
                </c:pt>
                <c:pt idx="23">
                  <c:v>5.9</c:v>
                </c:pt>
                <c:pt idx="24">
                  <c:v>-4</c:v>
                </c:pt>
                <c:pt idx="25">
                  <c:v>2</c:v>
                </c:pt>
                <c:pt idx="26">
                  <c:v>0.9</c:v>
                </c:pt>
                <c:pt idx="27">
                  <c:v>5.9</c:v>
                </c:pt>
                <c:pt idx="28">
                  <c:v>4.2</c:v>
                </c:pt>
                <c:pt idx="29">
                  <c:v>4.8</c:v>
                </c:pt>
                <c:pt idx="3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124851"/>
        <c:axId val="28123660"/>
      </c:line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89d9453-b67d-4a15-aa72-6ea17adcbcf3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da4845a-3cdd-4c3d-9b59-fbadbcdc7dd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0.03475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293537-7e20-4bda-aa0f-1edb0238a400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d53abb-de97-4916-ae46-3000c8ab0a7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190ef57-ff39-403c-8fb8-edc08a2e0ca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4ef920-9970-4afc-a992-fd547a73bf1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6d2950-6813-414d-b684-525e62cc2487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8a4393-bb13-4a74-a8a9-04c8999308ee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961cbf5-db76-44d9-823e-9ac12b8c3ab4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O8" sqref="O8"/>
      <selection pane="bottomLeft" activeCell="U17" sqref="U1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108</v>
      </c>
      <c r="R4" s="60">
        <v>2002</v>
      </c>
      <c r="S4" s="7"/>
      <c r="T4" s="7"/>
      <c r="U4" s="60"/>
      <c r="V4" s="18"/>
      <c r="W4" s="98"/>
      <c r="X4" s="95"/>
      <c r="Y4" s="174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9"/>
      <c r="X5" s="96"/>
      <c r="Y5" s="175"/>
      <c r="Z5" s="123"/>
      <c r="AA5" s="42" t="s">
        <v>89</v>
      </c>
    </row>
    <row r="6" spans="1:26" ht="13.5" customHeight="1" thickBot="1">
      <c r="A6" s="31" t="s">
        <v>0</v>
      </c>
      <c r="B6" s="169" t="s">
        <v>1</v>
      </c>
      <c r="C6" s="170"/>
      <c r="D6" s="170"/>
      <c r="E6" s="170"/>
      <c r="F6" s="171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0" t="s">
        <v>65</v>
      </c>
      <c r="X6" s="172" t="s">
        <v>29</v>
      </c>
      <c r="Y6" s="175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1" t="s">
        <v>67</v>
      </c>
      <c r="X7" s="172"/>
      <c r="Y7" s="175"/>
      <c r="Z7" s="123"/>
    </row>
    <row r="8" spans="1:41" ht="40.5" thickBot="1">
      <c r="A8" s="33"/>
      <c r="B8" s="136" t="s">
        <v>16</v>
      </c>
      <c r="C8" s="137" t="s">
        <v>17</v>
      </c>
      <c r="D8" s="137" t="s">
        <v>14</v>
      </c>
      <c r="E8" s="137" t="s">
        <v>15</v>
      </c>
      <c r="F8" s="146" t="s">
        <v>61</v>
      </c>
      <c r="G8" s="33" t="s">
        <v>39</v>
      </c>
      <c r="H8" s="33" t="s">
        <v>85</v>
      </c>
      <c r="I8" s="149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46" t="s">
        <v>97</v>
      </c>
      <c r="R8" s="10" t="s">
        <v>12</v>
      </c>
      <c r="S8" s="152" t="s">
        <v>20</v>
      </c>
      <c r="T8" s="33" t="s">
        <v>99</v>
      </c>
      <c r="U8" s="33" t="s">
        <v>21</v>
      </c>
      <c r="V8" s="33" t="s">
        <v>68</v>
      </c>
      <c r="W8" s="166" t="s">
        <v>68</v>
      </c>
      <c r="X8" s="173"/>
      <c r="Y8" s="176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40">
        <v>-9.1</v>
      </c>
      <c r="C9" s="141">
        <v>-9.3</v>
      </c>
      <c r="D9" s="106">
        <v>-1.9</v>
      </c>
      <c r="E9" s="141">
        <v>-10.2</v>
      </c>
      <c r="F9" s="107">
        <f aca="true" t="shared" si="0" ref="F9:F39">AVERAGE(D9:E9)</f>
        <v>-6.05</v>
      </c>
      <c r="G9" s="131">
        <f>100*(AI9/AG9)</f>
        <v>93.7477131959226</v>
      </c>
      <c r="H9" s="147">
        <f aca="true" t="shared" si="1" ref="H9:H39">AJ9</f>
        <v>-9.918585933046193</v>
      </c>
      <c r="I9" s="150">
        <v>-10.9</v>
      </c>
      <c r="J9" s="131"/>
      <c r="K9" s="67"/>
      <c r="L9" s="64"/>
      <c r="M9" s="64"/>
      <c r="N9" s="64"/>
      <c r="O9" s="112"/>
      <c r="P9" s="159" t="s">
        <v>102</v>
      </c>
      <c r="Q9" s="160">
        <v>5</v>
      </c>
      <c r="R9" s="156"/>
      <c r="S9" s="153">
        <v>0</v>
      </c>
      <c r="T9" s="131"/>
      <c r="U9" s="69"/>
      <c r="V9" s="147"/>
      <c r="W9" s="167">
        <v>1036</v>
      </c>
      <c r="X9" s="163"/>
      <c r="Y9" s="124"/>
      <c r="Z9" s="117"/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3.069433664596716</v>
      </c>
      <c r="AH9">
        <f aca="true" t="shared" si="4" ref="AH9:AH39">IF(V9&gt;=0,6.107*EXP(17.38*(C9/(239+C9))),6.107*EXP(22.44*(C9/(272.4+C9))))</f>
        <v>3.021523868625227</v>
      </c>
      <c r="AI9">
        <f aca="true" t="shared" si="5" ref="AI9:AI39">IF(C9&gt;=0,AH9-(0.000799*1000*(B9-C9)),AH9-(0.00072*1000*(B9-C9)))</f>
        <v>2.877523868625226</v>
      </c>
      <c r="AJ9">
        <f>239*LN(AI9/6.107)/(17.38-LN(AI9/6.107))</f>
        <v>-9.918585933046193</v>
      </c>
      <c r="AL9">
        <f>COUNTIF(U9:U39,"&lt;1")</f>
        <v>0</v>
      </c>
      <c r="AM9">
        <f>COUNTIF(E9:E39,"&lt;0")</f>
        <v>9</v>
      </c>
      <c r="AN9">
        <f>COUNTIF(I9:I39,"&lt;0")</f>
        <v>12</v>
      </c>
      <c r="AO9">
        <f>COUNTIF(Q9:Q39,"&gt;=39")</f>
        <v>4</v>
      </c>
    </row>
    <row r="10" spans="1:36" ht="12.75">
      <c r="A10" s="134">
        <v>2</v>
      </c>
      <c r="B10" s="142">
        <v>-8.9</v>
      </c>
      <c r="C10" s="138">
        <v>-9.1</v>
      </c>
      <c r="D10" s="72">
        <v>-0.7</v>
      </c>
      <c r="E10" s="138">
        <v>-11</v>
      </c>
      <c r="F10" s="73">
        <f t="shared" si="0"/>
        <v>-5.85</v>
      </c>
      <c r="G10" s="131">
        <f aca="true" t="shared" si="6" ref="G10:G39">100*(AI10/AG10)</f>
        <v>93.82350586225311</v>
      </c>
      <c r="H10" s="115">
        <f t="shared" si="1"/>
        <v>-9.709780158238159</v>
      </c>
      <c r="I10" s="151">
        <v>-14.6</v>
      </c>
      <c r="J10" s="143"/>
      <c r="K10" s="75"/>
      <c r="L10" s="72"/>
      <c r="M10" s="72"/>
      <c r="N10" s="72"/>
      <c r="O10" s="145"/>
      <c r="P10" s="161" t="s">
        <v>102</v>
      </c>
      <c r="Q10" s="162">
        <v>15</v>
      </c>
      <c r="R10" s="157"/>
      <c r="S10" s="154">
        <v>0</v>
      </c>
      <c r="T10" s="143"/>
      <c r="U10" s="76"/>
      <c r="V10" s="115"/>
      <c r="W10" s="168">
        <v>1031</v>
      </c>
      <c r="X10" s="164"/>
      <c r="Y10" s="125"/>
      <c r="Z10" s="118"/>
      <c r="AA10">
        <f aca="true" t="shared" si="7" ref="AA10:AA39">IF((MAX($D$9:$D$39)=$D10),A10,0)</f>
        <v>0</v>
      </c>
      <c r="AB10">
        <f aca="true" t="shared" si="8" ref="AB10:AB39">IF((MIN($E$9:$E$39)=$E10),A10,0)</f>
        <v>2</v>
      </c>
      <c r="AC10">
        <f aca="true" t="shared" si="9" ref="AC10:AC39">IF((MIN($I$9:$I$39)=$I10),A10,0)</f>
        <v>2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3.118017854599986</v>
      </c>
      <c r="AH10">
        <f t="shared" si="4"/>
        <v>3.069433664596716</v>
      </c>
      <c r="AI10">
        <f t="shared" si="5"/>
        <v>2.9254336645967163</v>
      </c>
      <c r="AJ10">
        <f aca="true" t="shared" si="11" ref="AJ10:AJ39">239*LN(AI10/6.107)/(17.38-LN(AI10/6.107))</f>
        <v>-9.709780158238159</v>
      </c>
    </row>
    <row r="11" spans="1:36" ht="12.75">
      <c r="A11" s="133">
        <v>3</v>
      </c>
      <c r="B11" s="142">
        <v>-0.8</v>
      </c>
      <c r="C11" s="138">
        <v>-1</v>
      </c>
      <c r="D11" s="72">
        <v>1.2</v>
      </c>
      <c r="E11" s="138">
        <v>-9.3</v>
      </c>
      <c r="F11" s="73">
        <f t="shared" si="0"/>
        <v>-4.050000000000001</v>
      </c>
      <c r="G11" s="131">
        <f t="shared" si="6"/>
        <v>96.04559316595723</v>
      </c>
      <c r="H11" s="147">
        <f t="shared" si="1"/>
        <v>-1.3498514104284023</v>
      </c>
      <c r="I11" s="151">
        <v>-12.9</v>
      </c>
      <c r="J11" s="131"/>
      <c r="K11" s="67"/>
      <c r="L11" s="64"/>
      <c r="M11" s="64"/>
      <c r="N11" s="64"/>
      <c r="O11" s="112"/>
      <c r="P11" s="161" t="s">
        <v>102</v>
      </c>
      <c r="Q11" s="162">
        <v>20</v>
      </c>
      <c r="R11" s="156"/>
      <c r="S11" s="154">
        <v>0</v>
      </c>
      <c r="T11" s="131"/>
      <c r="U11" s="69"/>
      <c r="V11" s="147"/>
      <c r="W11" s="168">
        <v>1029</v>
      </c>
      <c r="X11" s="164"/>
      <c r="Y11" s="125"/>
      <c r="Z11" s="118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5.760731928368864</v>
      </c>
      <c r="AH11">
        <f t="shared" si="4"/>
        <v>5.676929151302562</v>
      </c>
      <c r="AI11">
        <f t="shared" si="5"/>
        <v>5.532929151302562</v>
      </c>
      <c r="AJ11">
        <f t="shared" si="11"/>
        <v>-1.3498514104284023</v>
      </c>
    </row>
    <row r="12" spans="1:36" ht="12.75">
      <c r="A12" s="134">
        <v>4</v>
      </c>
      <c r="B12" s="142">
        <v>-6.8</v>
      </c>
      <c r="C12" s="138">
        <v>-6.9</v>
      </c>
      <c r="D12" s="139">
        <v>3.1</v>
      </c>
      <c r="E12" s="138">
        <v>-8.8</v>
      </c>
      <c r="F12" s="73">
        <f t="shared" si="0"/>
        <v>-2.8500000000000005</v>
      </c>
      <c r="G12" s="131">
        <f t="shared" si="6"/>
        <v>97.27089307417796</v>
      </c>
      <c r="H12" s="115">
        <f t="shared" si="1"/>
        <v>-7.1586086507798</v>
      </c>
      <c r="I12" s="151">
        <v>-13.6</v>
      </c>
      <c r="J12" s="143"/>
      <c r="K12" s="75"/>
      <c r="L12" s="72"/>
      <c r="M12" s="72"/>
      <c r="N12" s="72"/>
      <c r="O12" s="145"/>
      <c r="P12" s="161" t="s">
        <v>102</v>
      </c>
      <c r="Q12" s="162">
        <v>12</v>
      </c>
      <c r="R12" s="157"/>
      <c r="S12" s="154">
        <v>0.1</v>
      </c>
      <c r="T12" s="143"/>
      <c r="U12" s="76"/>
      <c r="V12" s="115"/>
      <c r="W12" s="168">
        <v>1028</v>
      </c>
      <c r="X12" s="164"/>
      <c r="Y12" s="125"/>
      <c r="Z12" s="118"/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3.670987255019139</v>
      </c>
      <c r="AH12">
        <f t="shared" si="4"/>
        <v>3.642802087596368</v>
      </c>
      <c r="AI12">
        <f t="shared" si="5"/>
        <v>3.5708020875963675</v>
      </c>
      <c r="AJ12">
        <f t="shared" si="11"/>
        <v>-7.1586086507798</v>
      </c>
    </row>
    <row r="13" spans="1:36" ht="12.75">
      <c r="A13" s="133">
        <v>5</v>
      </c>
      <c r="B13" s="142">
        <v>2.9</v>
      </c>
      <c r="C13" s="138">
        <v>2.6</v>
      </c>
      <c r="D13" s="139">
        <v>6.2</v>
      </c>
      <c r="E13" s="138">
        <v>-6.9</v>
      </c>
      <c r="F13" s="73">
        <f t="shared" si="0"/>
        <v>-0.3500000000000001</v>
      </c>
      <c r="G13" s="131">
        <f t="shared" si="6"/>
        <v>94.70355907633218</v>
      </c>
      <c r="H13" s="147">
        <f t="shared" si="1"/>
        <v>2.1358171025073958</v>
      </c>
      <c r="I13" s="151">
        <v>-11.1</v>
      </c>
      <c r="J13" s="131"/>
      <c r="K13" s="67"/>
      <c r="L13" s="64"/>
      <c r="M13" s="64"/>
      <c r="N13" s="64"/>
      <c r="O13" s="112"/>
      <c r="P13" s="161" t="s">
        <v>103</v>
      </c>
      <c r="Q13" s="162">
        <v>8</v>
      </c>
      <c r="R13" s="156"/>
      <c r="S13" s="154">
        <v>2.6</v>
      </c>
      <c r="T13" s="131"/>
      <c r="U13" s="69"/>
      <c r="V13" s="147"/>
      <c r="W13" s="168">
        <v>1031</v>
      </c>
      <c r="X13" s="164"/>
      <c r="Y13" s="125"/>
      <c r="Z13" s="118"/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7.52171732970973</v>
      </c>
      <c r="AH13">
        <f t="shared" si="4"/>
        <v>7.36303401489637</v>
      </c>
      <c r="AI13">
        <f t="shared" si="5"/>
        <v>7.12333401489637</v>
      </c>
      <c r="AJ13">
        <f t="shared" si="11"/>
        <v>2.1358171025073958</v>
      </c>
    </row>
    <row r="14" spans="1:36" ht="12.75">
      <c r="A14" s="134">
        <v>6</v>
      </c>
      <c r="B14" s="142">
        <v>2.6</v>
      </c>
      <c r="C14" s="138">
        <v>2.6</v>
      </c>
      <c r="D14" s="139">
        <v>5.6</v>
      </c>
      <c r="E14" s="138">
        <v>2.6</v>
      </c>
      <c r="F14" s="73">
        <f t="shared" si="0"/>
        <v>4.1</v>
      </c>
      <c r="G14" s="131">
        <f t="shared" si="6"/>
        <v>100</v>
      </c>
      <c r="H14" s="115">
        <f t="shared" si="1"/>
        <v>2.6</v>
      </c>
      <c r="I14" s="151">
        <v>0.6</v>
      </c>
      <c r="J14" s="143"/>
      <c r="K14" s="75"/>
      <c r="L14" s="72"/>
      <c r="M14" s="72"/>
      <c r="N14" s="72"/>
      <c r="O14" s="145"/>
      <c r="P14" s="161" t="s">
        <v>104</v>
      </c>
      <c r="Q14" s="162">
        <v>5</v>
      </c>
      <c r="R14" s="157"/>
      <c r="S14" s="154">
        <v>0.2</v>
      </c>
      <c r="T14" s="143"/>
      <c r="U14" s="76"/>
      <c r="V14" s="115"/>
      <c r="W14" s="168">
        <v>1034</v>
      </c>
      <c r="X14" s="164"/>
      <c r="Y14" s="125"/>
      <c r="Z14" s="118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7.36303401489637</v>
      </c>
      <c r="AH14">
        <f t="shared" si="4"/>
        <v>7.36303401489637</v>
      </c>
      <c r="AI14">
        <f t="shared" si="5"/>
        <v>7.36303401489637</v>
      </c>
      <c r="AJ14">
        <f t="shared" si="11"/>
        <v>2.6</v>
      </c>
    </row>
    <row r="15" spans="1:36" ht="12.75">
      <c r="A15" s="133">
        <v>7</v>
      </c>
      <c r="B15" s="142">
        <v>4.8</v>
      </c>
      <c r="C15" s="138">
        <v>4.8</v>
      </c>
      <c r="D15" s="139">
        <v>5.9</v>
      </c>
      <c r="E15" s="138">
        <v>2.6</v>
      </c>
      <c r="F15" s="73">
        <f t="shared" si="0"/>
        <v>4.25</v>
      </c>
      <c r="G15" s="131">
        <f t="shared" si="6"/>
        <v>100</v>
      </c>
      <c r="H15" s="147">
        <f t="shared" si="1"/>
        <v>4.799999999999999</v>
      </c>
      <c r="I15" s="151">
        <v>2.9</v>
      </c>
      <c r="J15" s="131"/>
      <c r="K15" s="67"/>
      <c r="L15" s="64"/>
      <c r="M15" s="64"/>
      <c r="N15" s="64"/>
      <c r="O15" s="112"/>
      <c r="P15" s="161" t="s">
        <v>102</v>
      </c>
      <c r="Q15" s="162">
        <v>9</v>
      </c>
      <c r="R15" s="156"/>
      <c r="S15" s="154">
        <v>0.4</v>
      </c>
      <c r="T15" s="131"/>
      <c r="U15" s="69"/>
      <c r="V15" s="147"/>
      <c r="W15" s="168">
        <v>1032</v>
      </c>
      <c r="X15" s="164"/>
      <c r="Y15" s="125"/>
      <c r="Z15" s="118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8.598757969942895</v>
      </c>
      <c r="AH15">
        <f t="shared" si="4"/>
        <v>8.598757969942895</v>
      </c>
      <c r="AI15">
        <f t="shared" si="5"/>
        <v>8.598757969942895</v>
      </c>
      <c r="AJ15">
        <f t="shared" si="11"/>
        <v>4.799999999999999</v>
      </c>
    </row>
    <row r="16" spans="1:36" ht="12.75">
      <c r="A16" s="134">
        <v>8</v>
      </c>
      <c r="B16" s="142">
        <v>3.9</v>
      </c>
      <c r="C16" s="138">
        <v>3.8</v>
      </c>
      <c r="D16" s="139">
        <v>4.5</v>
      </c>
      <c r="E16" s="138">
        <v>3.9</v>
      </c>
      <c r="F16" s="73">
        <f t="shared" si="0"/>
        <v>4.2</v>
      </c>
      <c r="G16" s="131">
        <f t="shared" si="6"/>
        <v>98.30839733717977</v>
      </c>
      <c r="H16" s="115">
        <f t="shared" si="1"/>
        <v>3.657912656823669</v>
      </c>
      <c r="I16" s="151">
        <v>3.1</v>
      </c>
      <c r="J16" s="143"/>
      <c r="K16" s="75"/>
      <c r="L16" s="72"/>
      <c r="M16" s="72"/>
      <c r="N16" s="72"/>
      <c r="O16" s="145"/>
      <c r="P16" s="161" t="s">
        <v>105</v>
      </c>
      <c r="Q16" s="162">
        <v>8</v>
      </c>
      <c r="R16" s="157"/>
      <c r="S16" s="154">
        <v>0</v>
      </c>
      <c r="T16" s="143"/>
      <c r="U16" s="76"/>
      <c r="V16" s="115"/>
      <c r="W16" s="168">
        <v>1031</v>
      </c>
      <c r="X16" s="164"/>
      <c r="Y16" s="125"/>
      <c r="Z16" s="118"/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8.072706165126084</v>
      </c>
      <c r="AH16">
        <f t="shared" si="4"/>
        <v>8.016048052675158</v>
      </c>
      <c r="AI16">
        <f t="shared" si="5"/>
        <v>7.936148052675158</v>
      </c>
      <c r="AJ16">
        <f t="shared" si="11"/>
        <v>3.657912656823669</v>
      </c>
    </row>
    <row r="17" spans="1:46" ht="12.75">
      <c r="A17" s="133">
        <v>9</v>
      </c>
      <c r="B17" s="142">
        <v>1.4</v>
      </c>
      <c r="C17" s="138">
        <v>1.1</v>
      </c>
      <c r="D17" s="139">
        <v>4.6</v>
      </c>
      <c r="E17" s="138">
        <v>1.4</v>
      </c>
      <c r="F17" s="73">
        <f t="shared" si="0"/>
        <v>3</v>
      </c>
      <c r="G17" s="131">
        <f t="shared" si="6"/>
        <v>94.31701047439716</v>
      </c>
      <c r="H17" s="147">
        <f t="shared" si="1"/>
        <v>0.5887157441206438</v>
      </c>
      <c r="I17" s="151">
        <v>0.8</v>
      </c>
      <c r="J17" s="131"/>
      <c r="K17" s="67"/>
      <c r="L17" s="64"/>
      <c r="M17" s="64"/>
      <c r="N17" s="64"/>
      <c r="O17" s="112"/>
      <c r="P17" s="161" t="s">
        <v>102</v>
      </c>
      <c r="Q17" s="162">
        <v>8</v>
      </c>
      <c r="R17" s="156"/>
      <c r="S17" s="154">
        <v>1.5</v>
      </c>
      <c r="T17" s="131"/>
      <c r="U17" s="69"/>
      <c r="V17" s="147"/>
      <c r="W17" s="168">
        <v>1032</v>
      </c>
      <c r="X17" s="164"/>
      <c r="Y17" s="125"/>
      <c r="Z17" s="118"/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6.757481736768829</v>
      </c>
      <c r="AH17">
        <f t="shared" si="4"/>
        <v>6.613154757473732</v>
      </c>
      <c r="AI17">
        <f t="shared" si="5"/>
        <v>6.373454757473732</v>
      </c>
      <c r="AJ17">
        <f t="shared" si="11"/>
        <v>0.5887157441206438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42">
        <v>3.2</v>
      </c>
      <c r="C18" s="138">
        <v>3.1</v>
      </c>
      <c r="D18" s="139">
        <v>4.4</v>
      </c>
      <c r="E18" s="138">
        <v>1.5</v>
      </c>
      <c r="F18" s="73">
        <f t="shared" si="0"/>
        <v>2.95</v>
      </c>
      <c r="G18" s="131">
        <f t="shared" si="6"/>
        <v>98.25420069673719</v>
      </c>
      <c r="H18" s="115">
        <f t="shared" si="1"/>
        <v>2.9515334190185945</v>
      </c>
      <c r="I18" s="151">
        <v>1.2</v>
      </c>
      <c r="J18" s="143"/>
      <c r="K18" s="75"/>
      <c r="L18" s="72"/>
      <c r="M18" s="72"/>
      <c r="N18" s="72"/>
      <c r="O18" s="145"/>
      <c r="P18" s="161" t="s">
        <v>104</v>
      </c>
      <c r="Q18" s="162">
        <v>8</v>
      </c>
      <c r="R18" s="157"/>
      <c r="S18" s="154">
        <v>0.9</v>
      </c>
      <c r="T18" s="143"/>
      <c r="U18" s="76"/>
      <c r="V18" s="115"/>
      <c r="W18" s="168">
        <v>1030</v>
      </c>
      <c r="X18" s="164"/>
      <c r="Y18" s="125"/>
      <c r="Z18" s="118"/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7.683414621449662</v>
      </c>
      <c r="AH18">
        <f t="shared" si="4"/>
        <v>7.629177622521602</v>
      </c>
      <c r="AI18">
        <f t="shared" si="5"/>
        <v>7.549277622521601</v>
      </c>
      <c r="AJ18">
        <f t="shared" si="11"/>
        <v>2.9515334190185945</v>
      </c>
      <c r="AT18">
        <f t="shared" si="12"/>
        <v>0</v>
      </c>
    </row>
    <row r="19" spans="1:46" ht="12.75">
      <c r="A19" s="133">
        <v>11</v>
      </c>
      <c r="B19" s="142">
        <v>0.1</v>
      </c>
      <c r="C19" s="138">
        <v>0</v>
      </c>
      <c r="D19" s="139">
        <v>6.7</v>
      </c>
      <c r="E19" s="138">
        <v>0</v>
      </c>
      <c r="F19" s="73">
        <f t="shared" si="0"/>
        <v>3.35</v>
      </c>
      <c r="G19" s="131">
        <f t="shared" si="6"/>
        <v>97.976883968747</v>
      </c>
      <c r="H19" s="147">
        <f t="shared" si="1"/>
        <v>-0.18096502584797455</v>
      </c>
      <c r="I19" s="151">
        <v>-3.7</v>
      </c>
      <c r="J19" s="131"/>
      <c r="K19" s="67"/>
      <c r="L19" s="64"/>
      <c r="M19" s="64"/>
      <c r="N19" s="64"/>
      <c r="O19" s="112"/>
      <c r="P19" s="161" t="s">
        <v>103</v>
      </c>
      <c r="Q19" s="162">
        <v>15</v>
      </c>
      <c r="R19" s="156"/>
      <c r="S19" s="154">
        <v>0</v>
      </c>
      <c r="T19" s="131"/>
      <c r="U19" s="69"/>
      <c r="V19" s="147"/>
      <c r="W19" s="168">
        <v>1027</v>
      </c>
      <c r="X19" s="164"/>
      <c r="Y19" s="125"/>
      <c r="Z19" s="118"/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6.1515530560479394</v>
      </c>
      <c r="AH19">
        <f t="shared" si="4"/>
        <v>6.107</v>
      </c>
      <c r="AI19">
        <f t="shared" si="5"/>
        <v>6.0271</v>
      </c>
      <c r="AJ19">
        <f t="shared" si="11"/>
        <v>-0.18096502584797455</v>
      </c>
      <c r="AT19">
        <f t="shared" si="12"/>
        <v>0</v>
      </c>
    </row>
    <row r="20" spans="1:46" ht="12.75">
      <c r="A20" s="134">
        <v>12</v>
      </c>
      <c r="B20" s="142">
        <v>2</v>
      </c>
      <c r="C20" s="138">
        <v>1.9</v>
      </c>
      <c r="D20" s="139">
        <v>8.9</v>
      </c>
      <c r="E20" s="138">
        <v>0</v>
      </c>
      <c r="F20" s="73">
        <f t="shared" si="0"/>
        <v>4.45</v>
      </c>
      <c r="G20" s="131">
        <f t="shared" si="6"/>
        <v>98.15447168804357</v>
      </c>
      <c r="H20" s="115">
        <f t="shared" si="1"/>
        <v>1.7398183364858717</v>
      </c>
      <c r="I20" s="151">
        <v>-0.9</v>
      </c>
      <c r="J20" s="143"/>
      <c r="K20" s="75"/>
      <c r="L20" s="72"/>
      <c r="M20" s="72"/>
      <c r="N20" s="72"/>
      <c r="O20" s="145"/>
      <c r="P20" s="161" t="s">
        <v>103</v>
      </c>
      <c r="Q20" s="162">
        <v>25</v>
      </c>
      <c r="R20" s="157"/>
      <c r="S20" s="154">
        <v>0.2</v>
      </c>
      <c r="T20" s="143"/>
      <c r="U20" s="76"/>
      <c r="V20" s="115"/>
      <c r="W20" s="168">
        <v>1029</v>
      </c>
      <c r="X20" s="164"/>
      <c r="Y20" s="125"/>
      <c r="Z20" s="118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7.054516284028025</v>
      </c>
      <c r="AH20">
        <f t="shared" si="4"/>
        <v>7.004223188734711</v>
      </c>
      <c r="AI20">
        <f t="shared" si="5"/>
        <v>6.924323188734711</v>
      </c>
      <c r="AJ20">
        <f t="shared" si="11"/>
        <v>1.7398183364858717</v>
      </c>
      <c r="AT20">
        <f t="shared" si="12"/>
        <v>0</v>
      </c>
    </row>
    <row r="21" spans="1:46" ht="12.75">
      <c r="A21" s="133">
        <v>13</v>
      </c>
      <c r="B21" s="142">
        <v>8.8</v>
      </c>
      <c r="C21" s="138">
        <v>8.6</v>
      </c>
      <c r="D21" s="139">
        <v>10.4</v>
      </c>
      <c r="E21" s="138">
        <v>2</v>
      </c>
      <c r="F21" s="73">
        <f t="shared" si="0"/>
        <v>6.2</v>
      </c>
      <c r="G21" s="131">
        <f t="shared" si="6"/>
        <v>97.24354449474633</v>
      </c>
      <c r="H21" s="147">
        <f t="shared" si="1"/>
        <v>8.387486832246916</v>
      </c>
      <c r="I21" s="151">
        <v>-0.1</v>
      </c>
      <c r="J21" s="131"/>
      <c r="K21" s="67"/>
      <c r="L21" s="64"/>
      <c r="M21" s="64"/>
      <c r="N21" s="64"/>
      <c r="O21" s="112"/>
      <c r="P21" s="161" t="s">
        <v>103</v>
      </c>
      <c r="Q21" s="162">
        <v>20</v>
      </c>
      <c r="R21" s="156"/>
      <c r="S21" s="154">
        <v>0.3</v>
      </c>
      <c r="T21" s="131"/>
      <c r="U21" s="69"/>
      <c r="V21" s="147"/>
      <c r="W21" s="168">
        <v>1022</v>
      </c>
      <c r="X21" s="164"/>
      <c r="Y21" s="125"/>
      <c r="Z21" s="118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11.32081514642534</v>
      </c>
      <c r="AH21">
        <f t="shared" si="4"/>
        <v>11.16856191408211</v>
      </c>
      <c r="AI21">
        <f t="shared" si="5"/>
        <v>11.00876191408211</v>
      </c>
      <c r="AJ21">
        <f t="shared" si="11"/>
        <v>8.387486832246916</v>
      </c>
      <c r="AT21">
        <f t="shared" si="12"/>
        <v>0</v>
      </c>
    </row>
    <row r="22" spans="1:46" ht="12.75">
      <c r="A22" s="134">
        <v>14</v>
      </c>
      <c r="B22" s="142">
        <v>6.6</v>
      </c>
      <c r="C22" s="138">
        <v>6.6</v>
      </c>
      <c r="D22" s="139">
        <v>10.3</v>
      </c>
      <c r="E22" s="138">
        <v>6.1</v>
      </c>
      <c r="F22" s="73">
        <f t="shared" si="0"/>
        <v>8.2</v>
      </c>
      <c r="G22" s="131">
        <f t="shared" si="6"/>
        <v>100</v>
      </c>
      <c r="H22" s="115">
        <f t="shared" si="1"/>
        <v>6.6000000000000005</v>
      </c>
      <c r="I22" s="151">
        <v>2.3</v>
      </c>
      <c r="J22" s="143"/>
      <c r="K22" s="75"/>
      <c r="L22" s="72"/>
      <c r="M22" s="72"/>
      <c r="N22" s="72"/>
      <c r="O22" s="145"/>
      <c r="P22" s="161" t="s">
        <v>103</v>
      </c>
      <c r="Q22" s="162">
        <v>25</v>
      </c>
      <c r="R22" s="157"/>
      <c r="S22" s="154">
        <v>0.6</v>
      </c>
      <c r="T22" s="143"/>
      <c r="U22" s="76"/>
      <c r="V22" s="115"/>
      <c r="W22" s="168">
        <v>1022</v>
      </c>
      <c r="X22" s="164"/>
      <c r="Y22" s="125"/>
      <c r="Z22" s="118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9.742402704808889</v>
      </c>
      <c r="AH22">
        <f t="shared" si="4"/>
        <v>9.742402704808889</v>
      </c>
      <c r="AI22">
        <f t="shared" si="5"/>
        <v>9.742402704808889</v>
      </c>
      <c r="AJ22">
        <f t="shared" si="11"/>
        <v>6.6000000000000005</v>
      </c>
      <c r="AT22">
        <f t="shared" si="12"/>
        <v>0</v>
      </c>
    </row>
    <row r="23" spans="1:46" ht="12.75">
      <c r="A23" s="133">
        <v>15</v>
      </c>
      <c r="B23" s="142">
        <v>4.9</v>
      </c>
      <c r="C23" s="138">
        <v>4.6</v>
      </c>
      <c r="D23" s="139">
        <v>6.9</v>
      </c>
      <c r="E23" s="138">
        <v>4.8</v>
      </c>
      <c r="F23" s="73">
        <f t="shared" si="0"/>
        <v>5.85</v>
      </c>
      <c r="G23" s="131">
        <f t="shared" si="6"/>
        <v>95.15624249577174</v>
      </c>
      <c r="H23" s="147">
        <f t="shared" si="1"/>
        <v>4.191025174642252</v>
      </c>
      <c r="I23" s="151">
        <v>2.8</v>
      </c>
      <c r="J23" s="131"/>
      <c r="K23" s="67"/>
      <c r="L23" s="64"/>
      <c r="M23" s="64"/>
      <c r="N23" s="64"/>
      <c r="O23" s="112"/>
      <c r="P23" s="161" t="s">
        <v>106</v>
      </c>
      <c r="Q23" s="162">
        <v>17</v>
      </c>
      <c r="R23" s="156"/>
      <c r="S23" s="154">
        <v>0</v>
      </c>
      <c r="T23" s="131"/>
      <c r="U23" s="69"/>
      <c r="V23" s="147"/>
      <c r="W23" s="168">
        <v>1015</v>
      </c>
      <c r="X23" s="164"/>
      <c r="Y23" s="125"/>
      <c r="Z23" s="118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8.659035531865939</v>
      </c>
      <c r="AH23">
        <f t="shared" si="4"/>
        <v>8.479312848497392</v>
      </c>
      <c r="AI23">
        <f t="shared" si="5"/>
        <v>8.23961284849739</v>
      </c>
      <c r="AJ23">
        <f t="shared" si="11"/>
        <v>4.191025174642252</v>
      </c>
      <c r="AT23">
        <f t="shared" si="12"/>
        <v>0</v>
      </c>
    </row>
    <row r="24" spans="1:46" ht="12.75">
      <c r="A24" s="134">
        <v>16</v>
      </c>
      <c r="B24" s="142">
        <v>1.1</v>
      </c>
      <c r="C24" s="138">
        <v>0.9</v>
      </c>
      <c r="D24" s="139">
        <v>9</v>
      </c>
      <c r="E24" s="138">
        <v>-0.9</v>
      </c>
      <c r="F24" s="73">
        <f t="shared" si="0"/>
        <v>4.05</v>
      </c>
      <c r="G24" s="131">
        <f t="shared" si="6"/>
        <v>96.15165654953445</v>
      </c>
      <c r="H24" s="115">
        <f t="shared" si="1"/>
        <v>0.5565992952631742</v>
      </c>
      <c r="I24" s="151">
        <v>-4.5</v>
      </c>
      <c r="J24" s="143"/>
      <c r="K24" s="75"/>
      <c r="L24" s="72"/>
      <c r="M24" s="72"/>
      <c r="N24" s="72"/>
      <c r="O24" s="145"/>
      <c r="P24" s="161" t="s">
        <v>103</v>
      </c>
      <c r="Q24" s="162">
        <v>19</v>
      </c>
      <c r="R24" s="157"/>
      <c r="S24" s="154">
        <v>0</v>
      </c>
      <c r="T24" s="143"/>
      <c r="U24" s="76"/>
      <c r="V24" s="115"/>
      <c r="W24" s="168">
        <v>1020</v>
      </c>
      <c r="X24" s="164"/>
      <c r="Y24" s="125"/>
      <c r="Z24" s="118"/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6.613154757473732</v>
      </c>
      <c r="AH24">
        <f t="shared" si="4"/>
        <v>6.5184578494953405</v>
      </c>
      <c r="AI24">
        <f t="shared" si="5"/>
        <v>6.358657849495341</v>
      </c>
      <c r="AJ24">
        <f t="shared" si="11"/>
        <v>0.5565992952631742</v>
      </c>
      <c r="AT24">
        <f t="shared" si="12"/>
        <v>0</v>
      </c>
    </row>
    <row r="25" spans="1:46" ht="12.75">
      <c r="A25" s="133">
        <v>17</v>
      </c>
      <c r="B25" s="142">
        <v>7.8</v>
      </c>
      <c r="C25" s="138">
        <v>7.4</v>
      </c>
      <c r="D25" s="139">
        <v>9.3</v>
      </c>
      <c r="E25" s="138">
        <v>1.1</v>
      </c>
      <c r="F25" s="73">
        <f t="shared" si="0"/>
        <v>5.2</v>
      </c>
      <c r="G25" s="131">
        <f t="shared" si="6"/>
        <v>94.28320212989789</v>
      </c>
      <c r="H25" s="147">
        <f t="shared" si="1"/>
        <v>6.939800337425242</v>
      </c>
      <c r="I25" s="151">
        <v>0.1</v>
      </c>
      <c r="J25" s="131"/>
      <c r="K25" s="67"/>
      <c r="L25" s="64"/>
      <c r="M25" s="64"/>
      <c r="N25" s="64"/>
      <c r="O25" s="112"/>
      <c r="P25" s="161" t="s">
        <v>103</v>
      </c>
      <c r="Q25" s="162">
        <v>25</v>
      </c>
      <c r="R25" s="156"/>
      <c r="S25" s="154">
        <v>0.5</v>
      </c>
      <c r="T25" s="131"/>
      <c r="U25" s="69"/>
      <c r="V25" s="147"/>
      <c r="W25" s="168">
        <v>1014</v>
      </c>
      <c r="X25" s="164"/>
      <c r="Y25" s="125"/>
      <c r="Z25" s="118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10.57743042767468</v>
      </c>
      <c r="AH25">
        <f t="shared" si="4"/>
        <v>10.29234011027384</v>
      </c>
      <c r="AI25">
        <f t="shared" si="5"/>
        <v>9.97274011027384</v>
      </c>
      <c r="AJ25">
        <f t="shared" si="11"/>
        <v>6.939800337425242</v>
      </c>
      <c r="AT25">
        <f t="shared" si="12"/>
        <v>0</v>
      </c>
    </row>
    <row r="26" spans="1:46" ht="12.75">
      <c r="A26" s="134">
        <v>18</v>
      </c>
      <c r="B26" s="142">
        <v>-0.1</v>
      </c>
      <c r="C26" s="138">
        <v>-0.2</v>
      </c>
      <c r="D26" s="139">
        <v>9.4</v>
      </c>
      <c r="E26" s="138">
        <v>-0.3</v>
      </c>
      <c r="F26" s="73">
        <f t="shared" si="0"/>
        <v>4.55</v>
      </c>
      <c r="G26" s="131">
        <f t="shared" si="6"/>
        <v>98.08695068110246</v>
      </c>
      <c r="H26" s="115">
        <f t="shared" si="1"/>
        <v>-0.36510396701561276</v>
      </c>
      <c r="I26" s="151">
        <v>-4</v>
      </c>
      <c r="J26" s="143"/>
      <c r="K26" s="75"/>
      <c r="L26" s="72"/>
      <c r="M26" s="72"/>
      <c r="N26" s="72"/>
      <c r="O26" s="145"/>
      <c r="P26" s="161" t="s">
        <v>103</v>
      </c>
      <c r="Q26" s="162">
        <v>26</v>
      </c>
      <c r="R26" s="157"/>
      <c r="S26" s="154">
        <v>1.6</v>
      </c>
      <c r="T26" s="143"/>
      <c r="U26" s="76"/>
      <c r="V26" s="115"/>
      <c r="W26" s="168">
        <v>1020</v>
      </c>
      <c r="X26" s="164"/>
      <c r="Y26" s="125"/>
      <c r="Z26" s="118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6.062732728763058</v>
      </c>
      <c r="AH26">
        <f t="shared" si="4"/>
        <v>6.0187496615888785</v>
      </c>
      <c r="AI26">
        <f t="shared" si="5"/>
        <v>5.946749661588878</v>
      </c>
      <c r="AJ26">
        <f t="shared" si="11"/>
        <v>-0.36510396701561276</v>
      </c>
      <c r="AT26">
        <f t="shared" si="12"/>
        <v>0</v>
      </c>
    </row>
    <row r="27" spans="1:46" ht="12.75">
      <c r="A27" s="133">
        <v>19</v>
      </c>
      <c r="B27" s="142">
        <v>5.9</v>
      </c>
      <c r="C27" s="138">
        <v>5.2</v>
      </c>
      <c r="D27" s="139">
        <v>10.3</v>
      </c>
      <c r="E27" s="138">
        <v>-0.3</v>
      </c>
      <c r="F27" s="73">
        <f t="shared" si="0"/>
        <v>5</v>
      </c>
      <c r="G27" s="131">
        <f t="shared" si="6"/>
        <v>89.22911249347293</v>
      </c>
      <c r="H27" s="147">
        <f t="shared" si="1"/>
        <v>4.265500297823619</v>
      </c>
      <c r="I27" s="151">
        <v>-3.7</v>
      </c>
      <c r="J27" s="131"/>
      <c r="K27" s="67"/>
      <c r="L27" s="64"/>
      <c r="M27" s="64"/>
      <c r="N27" s="64"/>
      <c r="O27" s="112"/>
      <c r="P27" s="161" t="s">
        <v>103</v>
      </c>
      <c r="Q27" s="162">
        <v>24</v>
      </c>
      <c r="R27" s="156"/>
      <c r="S27" s="154">
        <v>0.3</v>
      </c>
      <c r="T27" s="131"/>
      <c r="U27" s="69"/>
      <c r="V27" s="147"/>
      <c r="W27" s="168">
        <v>1011</v>
      </c>
      <c r="X27" s="164"/>
      <c r="Y27" s="125"/>
      <c r="Z27" s="118"/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9.282633897234025</v>
      </c>
      <c r="AH27">
        <f t="shared" si="4"/>
        <v>8.842111842520199</v>
      </c>
      <c r="AI27">
        <f t="shared" si="5"/>
        <v>8.282811842520198</v>
      </c>
      <c r="AJ27">
        <f t="shared" si="11"/>
        <v>4.265500297823619</v>
      </c>
      <c r="AT27">
        <f t="shared" si="12"/>
        <v>0</v>
      </c>
    </row>
    <row r="28" spans="1:46" ht="12.75">
      <c r="A28" s="134">
        <v>20</v>
      </c>
      <c r="B28" s="142">
        <v>10.1</v>
      </c>
      <c r="C28" s="138">
        <v>9.1</v>
      </c>
      <c r="D28" s="139">
        <v>12.5</v>
      </c>
      <c r="E28" s="138">
        <v>4.4</v>
      </c>
      <c r="F28" s="73">
        <f t="shared" si="0"/>
        <v>8.45</v>
      </c>
      <c r="G28" s="131">
        <f t="shared" si="6"/>
        <v>87.03308535108269</v>
      </c>
      <c r="H28" s="115">
        <f t="shared" si="1"/>
        <v>8.04248415844692</v>
      </c>
      <c r="I28" s="151">
        <v>0.5</v>
      </c>
      <c r="J28" s="143"/>
      <c r="K28" s="75"/>
      <c r="L28" s="72"/>
      <c r="M28" s="72"/>
      <c r="N28" s="72"/>
      <c r="O28" s="145"/>
      <c r="P28" s="161" t="s">
        <v>103</v>
      </c>
      <c r="Q28" s="162">
        <v>33</v>
      </c>
      <c r="R28" s="157"/>
      <c r="S28" s="154">
        <v>2.1</v>
      </c>
      <c r="T28" s="143"/>
      <c r="U28" s="76"/>
      <c r="V28" s="115"/>
      <c r="W28" s="168">
        <v>1008</v>
      </c>
      <c r="X28" s="164"/>
      <c r="Y28" s="125"/>
      <c r="Z28" s="118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12.355786973925246</v>
      </c>
      <c r="AH28">
        <f t="shared" si="4"/>
        <v>11.552622622814317</v>
      </c>
      <c r="AI28">
        <f t="shared" si="5"/>
        <v>10.753622622814317</v>
      </c>
      <c r="AJ28">
        <f t="shared" si="11"/>
        <v>8.04248415844692</v>
      </c>
      <c r="AT28">
        <f t="shared" si="12"/>
        <v>0</v>
      </c>
    </row>
    <row r="29" spans="1:46" ht="12.75">
      <c r="A29" s="133">
        <v>21</v>
      </c>
      <c r="B29" s="142">
        <v>11.9</v>
      </c>
      <c r="C29" s="138">
        <v>11.3</v>
      </c>
      <c r="D29" s="139">
        <v>12.7</v>
      </c>
      <c r="E29" s="138">
        <v>8.6</v>
      </c>
      <c r="F29" s="73">
        <f t="shared" si="0"/>
        <v>10.649999999999999</v>
      </c>
      <c r="G29" s="131">
        <f t="shared" si="6"/>
        <v>92.6666298602207</v>
      </c>
      <c r="H29" s="147">
        <f t="shared" si="1"/>
        <v>10.75106015843228</v>
      </c>
      <c r="I29" s="151">
        <v>3.4</v>
      </c>
      <c r="J29" s="131"/>
      <c r="K29" s="67"/>
      <c r="L29" s="64"/>
      <c r="M29" s="64"/>
      <c r="N29" s="64"/>
      <c r="O29" s="112"/>
      <c r="P29" s="161" t="s">
        <v>103</v>
      </c>
      <c r="Q29" s="162">
        <v>41</v>
      </c>
      <c r="R29" s="156"/>
      <c r="S29" s="154">
        <v>0.3</v>
      </c>
      <c r="T29" s="131"/>
      <c r="U29" s="69"/>
      <c r="V29" s="147"/>
      <c r="W29" s="168">
        <v>1008</v>
      </c>
      <c r="X29" s="164"/>
      <c r="Y29" s="125"/>
      <c r="Z29" s="118"/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13.925979168301964</v>
      </c>
      <c r="AH29">
        <f t="shared" si="4"/>
        <v>13.384135570301822</v>
      </c>
      <c r="AI29">
        <f t="shared" si="5"/>
        <v>12.904735570301822</v>
      </c>
      <c r="AJ29">
        <f t="shared" si="11"/>
        <v>10.75106015843228</v>
      </c>
      <c r="AT29">
        <f t="shared" si="12"/>
        <v>0</v>
      </c>
    </row>
    <row r="30" spans="1:46" ht="12.75">
      <c r="A30" s="134">
        <v>22</v>
      </c>
      <c r="B30" s="142">
        <v>7.5</v>
      </c>
      <c r="C30" s="138">
        <v>7.1</v>
      </c>
      <c r="D30" s="139">
        <v>9</v>
      </c>
      <c r="E30" s="138">
        <v>7.5</v>
      </c>
      <c r="F30" s="73">
        <f t="shared" si="0"/>
        <v>8.25</v>
      </c>
      <c r="G30" s="131">
        <f t="shared" si="6"/>
        <v>94.21419178203698</v>
      </c>
      <c r="H30" s="115">
        <f t="shared" si="1"/>
        <v>6.631250704332244</v>
      </c>
      <c r="I30" s="151">
        <v>4.9</v>
      </c>
      <c r="J30" s="143"/>
      <c r="K30" s="75"/>
      <c r="L30" s="72"/>
      <c r="M30" s="72"/>
      <c r="N30" s="72"/>
      <c r="O30" s="145"/>
      <c r="P30" s="161" t="s">
        <v>103</v>
      </c>
      <c r="Q30" s="162">
        <v>25</v>
      </c>
      <c r="R30" s="157"/>
      <c r="S30" s="154">
        <v>2.2</v>
      </c>
      <c r="T30" s="143"/>
      <c r="U30" s="76"/>
      <c r="V30" s="115"/>
      <c r="W30" s="168">
        <v>1001</v>
      </c>
      <c r="X30" s="164"/>
      <c r="Y30" s="125"/>
      <c r="Z30" s="118"/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10.362970252792357</v>
      </c>
      <c r="AH30">
        <f t="shared" si="4"/>
        <v>10.082988668281233</v>
      </c>
      <c r="AI30">
        <f t="shared" si="5"/>
        <v>9.763388668281234</v>
      </c>
      <c r="AJ30">
        <f t="shared" si="11"/>
        <v>6.631250704332244</v>
      </c>
      <c r="AT30">
        <f t="shared" si="12"/>
        <v>0</v>
      </c>
    </row>
    <row r="31" spans="1:46" ht="12.75">
      <c r="A31" s="133">
        <v>23</v>
      </c>
      <c r="B31" s="142">
        <v>7.4</v>
      </c>
      <c r="C31" s="138">
        <v>7.3</v>
      </c>
      <c r="D31" s="139">
        <v>10.3</v>
      </c>
      <c r="E31" s="138">
        <v>6.2</v>
      </c>
      <c r="F31" s="73">
        <f t="shared" si="0"/>
        <v>8.25</v>
      </c>
      <c r="G31" s="131">
        <f t="shared" si="6"/>
        <v>98.54158024792386</v>
      </c>
      <c r="H31" s="147">
        <f t="shared" si="1"/>
        <v>7.18545209091717</v>
      </c>
      <c r="I31" s="151">
        <v>3.4</v>
      </c>
      <c r="J31" s="131"/>
      <c r="K31" s="67"/>
      <c r="L31" s="64"/>
      <c r="M31" s="64"/>
      <c r="N31" s="64"/>
      <c r="O31" s="112"/>
      <c r="P31" s="161" t="s">
        <v>104</v>
      </c>
      <c r="Q31" s="162">
        <v>29</v>
      </c>
      <c r="R31" s="156"/>
      <c r="S31" s="154">
        <v>5.9</v>
      </c>
      <c r="T31" s="131"/>
      <c r="U31" s="69"/>
      <c r="V31" s="147"/>
      <c r="W31" s="168">
        <v>995</v>
      </c>
      <c r="X31" s="164"/>
      <c r="Y31" s="125"/>
      <c r="Z31" s="118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10.29234011027384</v>
      </c>
      <c r="AH31">
        <f t="shared" si="4"/>
        <v>10.22213458915475</v>
      </c>
      <c r="AI31">
        <f t="shared" si="5"/>
        <v>10.14223458915475</v>
      </c>
      <c r="AJ31">
        <f t="shared" si="11"/>
        <v>7.18545209091717</v>
      </c>
      <c r="AT31">
        <f t="shared" si="12"/>
        <v>0</v>
      </c>
    </row>
    <row r="32" spans="1:46" ht="12.75">
      <c r="A32" s="134">
        <v>24</v>
      </c>
      <c r="B32" s="142">
        <v>7.8</v>
      </c>
      <c r="C32" s="138">
        <v>7.6</v>
      </c>
      <c r="D32" s="139">
        <v>8.1</v>
      </c>
      <c r="E32" s="138">
        <v>7.3</v>
      </c>
      <c r="F32" s="73">
        <f t="shared" si="0"/>
        <v>7.699999999999999</v>
      </c>
      <c r="G32" s="131">
        <f t="shared" si="6"/>
        <v>97.1334889339788</v>
      </c>
      <c r="H32" s="115">
        <f t="shared" si="1"/>
        <v>7.374257865397817</v>
      </c>
      <c r="I32" s="151">
        <v>5.9</v>
      </c>
      <c r="J32" s="143"/>
      <c r="K32" s="75"/>
      <c r="L32" s="72"/>
      <c r="M32" s="72"/>
      <c r="N32" s="72"/>
      <c r="O32" s="145"/>
      <c r="P32" s="161" t="s">
        <v>103</v>
      </c>
      <c r="Q32" s="162">
        <v>34</v>
      </c>
      <c r="R32" s="157"/>
      <c r="S32" s="154">
        <v>0.2</v>
      </c>
      <c r="T32" s="143"/>
      <c r="U32" s="76"/>
      <c r="V32" s="115"/>
      <c r="W32" s="168">
        <v>991</v>
      </c>
      <c r="X32" s="164"/>
      <c r="Y32" s="125"/>
      <c r="Z32" s="118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10.57743042767468</v>
      </c>
      <c r="AH32">
        <f t="shared" si="4"/>
        <v>10.434027213964692</v>
      </c>
      <c r="AI32">
        <f t="shared" si="5"/>
        <v>10.274227213964691</v>
      </c>
      <c r="AJ32">
        <f t="shared" si="11"/>
        <v>7.374257865397817</v>
      </c>
      <c r="AT32">
        <f t="shared" si="12"/>
        <v>0</v>
      </c>
    </row>
    <row r="33" spans="1:46" ht="12.75">
      <c r="A33" s="133">
        <v>25</v>
      </c>
      <c r="B33" s="142">
        <v>1.9</v>
      </c>
      <c r="C33" s="138">
        <v>1.5</v>
      </c>
      <c r="D33" s="139">
        <v>11.6</v>
      </c>
      <c r="E33" s="138">
        <v>-0.2</v>
      </c>
      <c r="F33" s="73">
        <f t="shared" si="0"/>
        <v>5.7</v>
      </c>
      <c r="G33" s="131">
        <f t="shared" si="6"/>
        <v>92.60992527541526</v>
      </c>
      <c r="H33" s="147">
        <f t="shared" si="1"/>
        <v>0.8321507729739335</v>
      </c>
      <c r="I33" s="151">
        <v>-4</v>
      </c>
      <c r="J33" s="131"/>
      <c r="K33" s="67"/>
      <c r="L33" s="64"/>
      <c r="M33" s="64"/>
      <c r="N33" s="64"/>
      <c r="O33" s="112"/>
      <c r="P33" s="161" t="s">
        <v>103</v>
      </c>
      <c r="Q33" s="162">
        <v>32</v>
      </c>
      <c r="R33" s="156"/>
      <c r="S33" s="154">
        <v>6.9</v>
      </c>
      <c r="T33" s="131"/>
      <c r="U33" s="69"/>
      <c r="V33" s="147"/>
      <c r="W33" s="168">
        <v>1017</v>
      </c>
      <c r="X33" s="164"/>
      <c r="Y33" s="125"/>
      <c r="Z33" s="118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25</v>
      </c>
      <c r="AE33">
        <f t="shared" si="3"/>
        <v>25</v>
      </c>
      <c r="AG33">
        <f t="shared" si="10"/>
        <v>7.004223188734711</v>
      </c>
      <c r="AH33">
        <f t="shared" si="4"/>
        <v>6.8062058612105245</v>
      </c>
      <c r="AI33">
        <f t="shared" si="5"/>
        <v>6.486605861210524</v>
      </c>
      <c r="AJ33">
        <f t="shared" si="11"/>
        <v>0.8321507729739335</v>
      </c>
      <c r="AT33">
        <f t="shared" si="12"/>
        <v>0</v>
      </c>
    </row>
    <row r="34" spans="1:46" ht="12.75">
      <c r="A34" s="134">
        <v>26</v>
      </c>
      <c r="B34" s="142">
        <v>8.3</v>
      </c>
      <c r="C34" s="138">
        <v>7.8</v>
      </c>
      <c r="D34" s="139">
        <v>10</v>
      </c>
      <c r="E34" s="138">
        <v>1.9</v>
      </c>
      <c r="F34" s="73">
        <f t="shared" si="0"/>
        <v>5.95</v>
      </c>
      <c r="G34" s="131">
        <f t="shared" si="6"/>
        <v>93.00380567705254</v>
      </c>
      <c r="H34" s="115">
        <f t="shared" si="1"/>
        <v>7.236725044888462</v>
      </c>
      <c r="I34" s="151">
        <v>2</v>
      </c>
      <c r="J34" s="143"/>
      <c r="K34" s="75"/>
      <c r="L34" s="72"/>
      <c r="M34" s="72"/>
      <c r="N34" s="72"/>
      <c r="O34" s="145"/>
      <c r="P34" s="161" t="s">
        <v>103</v>
      </c>
      <c r="Q34" s="162">
        <v>52</v>
      </c>
      <c r="R34" s="157"/>
      <c r="S34" s="154">
        <v>5.9</v>
      </c>
      <c r="T34" s="143"/>
      <c r="U34" s="76"/>
      <c r="V34" s="115"/>
      <c r="W34" s="168">
        <v>1002</v>
      </c>
      <c r="X34" s="164"/>
      <c r="Y34" s="125"/>
      <c r="Z34" s="118"/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10.943563388165682</v>
      </c>
      <c r="AH34">
        <f t="shared" si="4"/>
        <v>10.57743042767468</v>
      </c>
      <c r="AI34">
        <f t="shared" si="5"/>
        <v>10.177930427674678</v>
      </c>
      <c r="AJ34">
        <f t="shared" si="11"/>
        <v>7.236725044888462</v>
      </c>
      <c r="AT34">
        <f t="shared" si="12"/>
        <v>0</v>
      </c>
    </row>
    <row r="35" spans="1:46" ht="12.75">
      <c r="A35" s="133">
        <v>27</v>
      </c>
      <c r="B35" s="142">
        <v>6.9</v>
      </c>
      <c r="C35" s="138">
        <v>6.5</v>
      </c>
      <c r="D35" s="139">
        <v>13.3</v>
      </c>
      <c r="E35" s="138">
        <v>5.1</v>
      </c>
      <c r="F35" s="73">
        <f t="shared" si="0"/>
        <v>9.2</v>
      </c>
      <c r="G35" s="131">
        <f t="shared" si="6"/>
        <v>94.07171037432003</v>
      </c>
      <c r="H35" s="147">
        <f t="shared" si="1"/>
        <v>6.013592655266565</v>
      </c>
      <c r="I35" s="151">
        <v>0.9</v>
      </c>
      <c r="J35" s="131"/>
      <c r="K35" s="67"/>
      <c r="L35" s="64"/>
      <c r="M35" s="64"/>
      <c r="N35" s="64"/>
      <c r="O35" s="112"/>
      <c r="P35" s="161" t="s">
        <v>103</v>
      </c>
      <c r="Q35" s="162">
        <v>36</v>
      </c>
      <c r="R35" s="156"/>
      <c r="S35" s="154">
        <v>4.6</v>
      </c>
      <c r="T35" s="131"/>
      <c r="U35" s="69"/>
      <c r="V35" s="147"/>
      <c r="W35" s="168">
        <v>1005</v>
      </c>
      <c r="X35" s="164"/>
      <c r="Y35" s="125"/>
      <c r="Z35" s="118"/>
      <c r="AA35">
        <f t="shared" si="7"/>
        <v>27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9.945515096468517</v>
      </c>
      <c r="AH35">
        <f t="shared" si="4"/>
        <v>9.67551615678414</v>
      </c>
      <c r="AI35">
        <f t="shared" si="5"/>
        <v>9.35591615678414</v>
      </c>
      <c r="AJ35">
        <f t="shared" si="11"/>
        <v>6.013592655266565</v>
      </c>
      <c r="AT35">
        <f t="shared" si="12"/>
        <v>0</v>
      </c>
    </row>
    <row r="36" spans="1:46" ht="12.75">
      <c r="A36" s="134">
        <v>28</v>
      </c>
      <c r="B36" s="142">
        <v>8.3</v>
      </c>
      <c r="C36" s="138">
        <v>7.5</v>
      </c>
      <c r="D36" s="139">
        <v>13.3</v>
      </c>
      <c r="E36" s="138">
        <v>7</v>
      </c>
      <c r="F36" s="73">
        <f t="shared" si="0"/>
        <v>10.15</v>
      </c>
      <c r="G36" s="131">
        <f t="shared" si="6"/>
        <v>88.85378471246025</v>
      </c>
      <c r="H36" s="115">
        <f t="shared" si="1"/>
        <v>6.572204181975536</v>
      </c>
      <c r="I36" s="151">
        <v>5.9</v>
      </c>
      <c r="J36" s="143"/>
      <c r="K36" s="75"/>
      <c r="L36" s="72"/>
      <c r="M36" s="72"/>
      <c r="N36" s="72"/>
      <c r="O36" s="145"/>
      <c r="P36" s="161" t="s">
        <v>106</v>
      </c>
      <c r="Q36" s="162">
        <v>40</v>
      </c>
      <c r="R36" s="157"/>
      <c r="S36" s="154">
        <v>2.2</v>
      </c>
      <c r="T36" s="143"/>
      <c r="U36" s="76"/>
      <c r="V36" s="115"/>
      <c r="W36" s="168">
        <v>1005</v>
      </c>
      <c r="X36" s="164"/>
      <c r="Y36" s="125"/>
      <c r="Z36" s="118"/>
      <c r="AA36">
        <f t="shared" si="7"/>
        <v>28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10.943563388165682</v>
      </c>
      <c r="AH36">
        <f t="shared" si="4"/>
        <v>10.362970252792357</v>
      </c>
      <c r="AI36">
        <f t="shared" si="5"/>
        <v>9.723770252792356</v>
      </c>
      <c r="AJ36">
        <f t="shared" si="11"/>
        <v>6.572204181975536</v>
      </c>
      <c r="AT36">
        <f t="shared" si="12"/>
        <v>0</v>
      </c>
    </row>
    <row r="37" spans="1:46" ht="12.75">
      <c r="A37" s="133">
        <v>29</v>
      </c>
      <c r="B37" s="142">
        <v>8</v>
      </c>
      <c r="C37" s="138">
        <v>7.3</v>
      </c>
      <c r="D37" s="139">
        <v>12.8</v>
      </c>
      <c r="E37" s="138">
        <v>5.9</v>
      </c>
      <c r="F37" s="73">
        <f t="shared" si="0"/>
        <v>9.350000000000001</v>
      </c>
      <c r="G37" s="131">
        <f t="shared" si="6"/>
        <v>90.11679875445594</v>
      </c>
      <c r="H37" s="147">
        <f t="shared" si="1"/>
        <v>6.48097147067852</v>
      </c>
      <c r="I37" s="151">
        <v>4.2</v>
      </c>
      <c r="J37" s="131"/>
      <c r="K37" s="67"/>
      <c r="L37" s="64"/>
      <c r="M37" s="64"/>
      <c r="N37" s="64"/>
      <c r="O37" s="112"/>
      <c r="P37" s="161" t="s">
        <v>106</v>
      </c>
      <c r="Q37" s="162">
        <v>24</v>
      </c>
      <c r="R37" s="156"/>
      <c r="S37" s="154">
        <v>0</v>
      </c>
      <c r="T37" s="131"/>
      <c r="U37" s="69"/>
      <c r="V37" s="147"/>
      <c r="W37" s="168">
        <v>1016</v>
      </c>
      <c r="X37" s="164"/>
      <c r="Y37" s="125"/>
      <c r="Z37" s="118"/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10.722567515390086</v>
      </c>
      <c r="AH37">
        <f t="shared" si="4"/>
        <v>10.22213458915475</v>
      </c>
      <c r="AI37">
        <f t="shared" si="5"/>
        <v>9.66283458915475</v>
      </c>
      <c r="AJ37">
        <f t="shared" si="11"/>
        <v>6.48097147067852</v>
      </c>
      <c r="AT37">
        <f t="shared" si="12"/>
        <v>0</v>
      </c>
    </row>
    <row r="38" spans="1:46" ht="12.75">
      <c r="A38" s="134">
        <v>30</v>
      </c>
      <c r="B38" s="142">
        <v>10.8</v>
      </c>
      <c r="C38" s="138">
        <v>10.1</v>
      </c>
      <c r="D38" s="139">
        <v>12.1</v>
      </c>
      <c r="E38" s="138">
        <v>7.3</v>
      </c>
      <c r="F38" s="73">
        <f t="shared" si="0"/>
        <v>9.7</v>
      </c>
      <c r="G38" s="131">
        <f t="shared" si="6"/>
        <v>91.11470170582902</v>
      </c>
      <c r="H38" s="115">
        <f t="shared" si="1"/>
        <v>9.409935866241632</v>
      </c>
      <c r="I38" s="151">
        <v>4.8</v>
      </c>
      <c r="J38" s="143"/>
      <c r="K38" s="75"/>
      <c r="L38" s="72"/>
      <c r="M38" s="72"/>
      <c r="N38" s="72"/>
      <c r="O38" s="145"/>
      <c r="P38" s="161" t="s">
        <v>103</v>
      </c>
      <c r="Q38" s="162">
        <v>30</v>
      </c>
      <c r="R38" s="157"/>
      <c r="S38" s="154">
        <v>2.9</v>
      </c>
      <c r="T38" s="143"/>
      <c r="U38" s="76"/>
      <c r="V38" s="115"/>
      <c r="W38" s="168">
        <v>1011</v>
      </c>
      <c r="X38" s="164"/>
      <c r="Y38" s="125"/>
      <c r="Z38" s="118"/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12.946853529753223</v>
      </c>
      <c r="AH38">
        <f t="shared" si="4"/>
        <v>12.355786973925246</v>
      </c>
      <c r="AI38">
        <f t="shared" si="5"/>
        <v>11.796486973925246</v>
      </c>
      <c r="AJ38">
        <f t="shared" si="11"/>
        <v>9.409935866241632</v>
      </c>
      <c r="AT38">
        <f t="shared" si="12"/>
        <v>0</v>
      </c>
    </row>
    <row r="39" spans="1:46" ht="12.75">
      <c r="A39" s="133">
        <v>31</v>
      </c>
      <c r="B39" s="142">
        <v>3.8</v>
      </c>
      <c r="C39" s="138">
        <v>3.4</v>
      </c>
      <c r="D39" s="139">
        <v>10.6</v>
      </c>
      <c r="E39" s="138">
        <v>3.4</v>
      </c>
      <c r="F39" s="73">
        <f t="shared" si="0"/>
        <v>7</v>
      </c>
      <c r="G39" s="131">
        <f t="shared" si="6"/>
        <v>93.22937439519971</v>
      </c>
      <c r="H39" s="147">
        <f t="shared" si="1"/>
        <v>2.8090834143712238</v>
      </c>
      <c r="I39" s="151">
        <v>0.4</v>
      </c>
      <c r="J39" s="131"/>
      <c r="K39" s="67"/>
      <c r="L39" s="64"/>
      <c r="M39" s="64"/>
      <c r="N39" s="64"/>
      <c r="O39" s="112"/>
      <c r="P39" s="161" t="s">
        <v>103</v>
      </c>
      <c r="Q39" s="162">
        <v>44</v>
      </c>
      <c r="R39" s="156"/>
      <c r="S39" s="154">
        <v>2.2</v>
      </c>
      <c r="T39" s="131"/>
      <c r="U39" s="69"/>
      <c r="V39" s="147"/>
      <c r="W39" s="168">
        <v>1013</v>
      </c>
      <c r="X39" s="164"/>
      <c r="Y39" s="125"/>
      <c r="Z39" s="118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31</v>
      </c>
      <c r="AG39">
        <f t="shared" si="10"/>
        <v>8.016048052675158</v>
      </c>
      <c r="AH39">
        <f t="shared" si="4"/>
        <v>7.792911450727639</v>
      </c>
      <c r="AI39">
        <f t="shared" si="5"/>
        <v>7.473311450727639</v>
      </c>
      <c r="AJ39">
        <f t="shared" si="11"/>
        <v>2.8090834143712238</v>
      </c>
      <c r="AT39">
        <f t="shared" si="12"/>
        <v>0</v>
      </c>
    </row>
    <row r="40" spans="1:46" ht="13.5" thickBot="1">
      <c r="A40" s="135"/>
      <c r="B40" s="78"/>
      <c r="C40" s="79"/>
      <c r="D40" s="79"/>
      <c r="E40" s="79"/>
      <c r="F40" s="80"/>
      <c r="G40" s="144"/>
      <c r="H40" s="148"/>
      <c r="I40" s="81"/>
      <c r="J40" s="144"/>
      <c r="K40" s="104"/>
      <c r="L40" s="102"/>
      <c r="M40" s="102"/>
      <c r="N40" s="102"/>
      <c r="O40" s="113"/>
      <c r="P40" s="78"/>
      <c r="Q40" s="80"/>
      <c r="R40" s="158"/>
      <c r="S40" s="155"/>
      <c r="T40" s="144"/>
      <c r="U40" s="103"/>
      <c r="V40" s="148"/>
      <c r="W40" s="81"/>
      <c r="X40" s="165"/>
      <c r="Y40" s="126"/>
      <c r="Z40" s="120"/>
      <c r="AT40">
        <f t="shared" si="12"/>
        <v>0</v>
      </c>
    </row>
    <row r="41" spans="1:46" ht="13.5" thickBot="1">
      <c r="A41" s="105" t="s">
        <v>22</v>
      </c>
      <c r="B41" s="63">
        <f>SUM(B9:B39)</f>
        <v>123</v>
      </c>
      <c r="C41" s="64">
        <f aca="true" t="shared" si="13" ref="C41:U41">SUM(C9:C39)</f>
        <v>113.2</v>
      </c>
      <c r="D41" s="64">
        <f t="shared" si="13"/>
        <v>250.40000000000003</v>
      </c>
      <c r="E41" s="64">
        <f t="shared" si="13"/>
        <v>42.7</v>
      </c>
      <c r="F41" s="65">
        <f t="shared" si="13"/>
        <v>146.54999999999998</v>
      </c>
      <c r="G41" s="108">
        <f t="shared" si="13"/>
        <v>2945.342014454249</v>
      </c>
      <c r="H41" s="108">
        <f>SUM(H9:H39)</f>
        <v>100.07048243492355</v>
      </c>
      <c r="I41" s="67">
        <f t="shared" si="13"/>
        <v>-33.90000000000001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8">
        <f t="shared" si="13"/>
        <v>714</v>
      </c>
      <c r="R41" s="108">
        <f t="shared" si="13"/>
        <v>0</v>
      </c>
      <c r="S41" s="66">
        <f>SUM(S9:S39)</f>
        <v>44.60000000000001</v>
      </c>
      <c r="T41" s="130"/>
      <c r="U41" s="110">
        <f t="shared" si="13"/>
        <v>0</v>
      </c>
      <c r="V41" s="108">
        <f>SUM(V9:V39)</f>
        <v>0</v>
      </c>
      <c r="W41" s="147">
        <f>SUM(W9:W39)</f>
        <v>31566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28</v>
      </c>
      <c r="AB41">
        <f>MAX(AB9:AB39)</f>
        <v>2</v>
      </c>
      <c r="AC41">
        <f>MAX(AC9:AC39)</f>
        <v>2</v>
      </c>
      <c r="AD41">
        <f>MAX(AD9:AD39)</f>
        <v>25</v>
      </c>
      <c r="AE41">
        <f>MAX(AE9:AE39)</f>
        <v>31</v>
      </c>
      <c r="AT41">
        <f t="shared" si="12"/>
        <v>0</v>
      </c>
    </row>
    <row r="42" spans="1:46" ht="12.75">
      <c r="A42" s="70" t="s">
        <v>23</v>
      </c>
      <c r="B42" s="71">
        <f>AVERAGE(B9:B39)</f>
        <v>3.967741935483871</v>
      </c>
      <c r="C42" s="72">
        <f aca="true" t="shared" si="14" ref="C42:U42">AVERAGE(C9:C39)</f>
        <v>3.6516129032258067</v>
      </c>
      <c r="D42" s="72">
        <f t="shared" si="14"/>
        <v>8.07741935483871</v>
      </c>
      <c r="E42" s="72">
        <f t="shared" si="14"/>
        <v>1.3774193548387097</v>
      </c>
      <c r="F42" s="73">
        <f t="shared" si="14"/>
        <v>4.727419354838709</v>
      </c>
      <c r="G42" s="74">
        <f t="shared" si="14"/>
        <v>95.0110327243306</v>
      </c>
      <c r="H42" s="74">
        <f>AVERAGE(H9:H39)</f>
        <v>3.2280800785459207</v>
      </c>
      <c r="I42" s="75">
        <f t="shared" si="14"/>
        <v>-1.0935483870967746</v>
      </c>
      <c r="J42" s="73" t="e">
        <f t="shared" si="14"/>
        <v>#DIV/0!</v>
      </c>
      <c r="K42" s="75" t="e">
        <f t="shared" si="14"/>
        <v>#DIV/0!</v>
      </c>
      <c r="L42" s="72" t="e">
        <f t="shared" si="14"/>
        <v>#DIV/0!</v>
      </c>
      <c r="M42" s="72" t="e">
        <f t="shared" si="14"/>
        <v>#DIV/0!</v>
      </c>
      <c r="N42" s="72" t="e">
        <f t="shared" si="14"/>
        <v>#DIV/0!</v>
      </c>
      <c r="O42" s="73" t="e">
        <f t="shared" si="14"/>
        <v>#DIV/0!</v>
      </c>
      <c r="P42" s="71"/>
      <c r="Q42" s="73">
        <f t="shared" si="14"/>
        <v>23.032258064516128</v>
      </c>
      <c r="R42" s="74" t="e">
        <f t="shared" si="14"/>
        <v>#DIV/0!</v>
      </c>
      <c r="S42" s="74">
        <f>AVERAGE(S9:S39)</f>
        <v>1.438709677419355</v>
      </c>
      <c r="T42" s="74"/>
      <c r="U42" s="74" t="e">
        <f t="shared" si="14"/>
        <v>#DIV/0!</v>
      </c>
      <c r="V42" s="74" t="e">
        <f>AVERAGE(V9:V39)</f>
        <v>#DIV/0!</v>
      </c>
      <c r="W42" s="115">
        <f>AVERAGE(W9:W39)</f>
        <v>1018.258064516129</v>
      </c>
      <c r="X42" s="118"/>
      <c r="Y42" s="125"/>
      <c r="Z42" s="121"/>
      <c r="AT42">
        <f t="shared" si="12"/>
        <v>0</v>
      </c>
    </row>
    <row r="43" spans="1:46" ht="12.75">
      <c r="A43" s="70" t="s">
        <v>24</v>
      </c>
      <c r="B43" s="71">
        <f>MAX(B9:B39)</f>
        <v>11.9</v>
      </c>
      <c r="C43" s="72">
        <f aca="true" t="shared" si="15" ref="C43:U43">MAX(C9:C39)</f>
        <v>11.3</v>
      </c>
      <c r="D43" s="72">
        <f t="shared" si="15"/>
        <v>13.3</v>
      </c>
      <c r="E43" s="72">
        <f t="shared" si="15"/>
        <v>8.6</v>
      </c>
      <c r="F43" s="73">
        <f t="shared" si="15"/>
        <v>10.649999999999999</v>
      </c>
      <c r="G43" s="74">
        <f t="shared" si="15"/>
        <v>100</v>
      </c>
      <c r="H43" s="74">
        <f>MAX(H9:H39)</f>
        <v>10.75106015843228</v>
      </c>
      <c r="I43" s="75">
        <f t="shared" si="15"/>
        <v>5.9</v>
      </c>
      <c r="J43" s="73">
        <f t="shared" si="15"/>
        <v>0</v>
      </c>
      <c r="K43" s="75">
        <f t="shared" si="15"/>
        <v>0</v>
      </c>
      <c r="L43" s="72">
        <f t="shared" si="15"/>
        <v>0</v>
      </c>
      <c r="M43" s="72">
        <f t="shared" si="15"/>
        <v>0</v>
      </c>
      <c r="N43" s="72">
        <f t="shared" si="15"/>
        <v>0</v>
      </c>
      <c r="O43" s="73">
        <f t="shared" si="15"/>
        <v>0</v>
      </c>
      <c r="P43" s="71"/>
      <c r="Q43" s="68">
        <f t="shared" si="15"/>
        <v>52</v>
      </c>
      <c r="R43" s="74">
        <f t="shared" si="15"/>
        <v>0</v>
      </c>
      <c r="S43" s="74">
        <f>MAX(S9:S39)</f>
        <v>6.9</v>
      </c>
      <c r="T43" s="131"/>
      <c r="U43" s="68">
        <f t="shared" si="15"/>
        <v>0</v>
      </c>
      <c r="V43" s="74">
        <f>MAX(V9:V39)</f>
        <v>0</v>
      </c>
      <c r="W43" s="115">
        <f>MAX(W9:W39)</f>
        <v>1036</v>
      </c>
      <c r="X43" s="118"/>
      <c r="Y43" s="125"/>
      <c r="Z43" s="118"/>
      <c r="AT43">
        <f t="shared" si="12"/>
        <v>0</v>
      </c>
    </row>
    <row r="44" spans="1:46" ht="13.5" thickBot="1">
      <c r="A44" s="77" t="s">
        <v>25</v>
      </c>
      <c r="B44" s="78">
        <f>MIN(B9:B39)</f>
        <v>-9.1</v>
      </c>
      <c r="C44" s="79">
        <f aca="true" t="shared" si="16" ref="C44:U44">MIN(C9:C39)</f>
        <v>-9.3</v>
      </c>
      <c r="D44" s="79">
        <f t="shared" si="16"/>
        <v>-1.9</v>
      </c>
      <c r="E44" s="79">
        <f t="shared" si="16"/>
        <v>-11</v>
      </c>
      <c r="F44" s="80">
        <f t="shared" si="16"/>
        <v>-6.05</v>
      </c>
      <c r="G44" s="81">
        <f t="shared" si="16"/>
        <v>87.03308535108269</v>
      </c>
      <c r="H44" s="81">
        <f>MIN(H9:H39)</f>
        <v>-9.918585933046193</v>
      </c>
      <c r="I44" s="82">
        <f t="shared" si="16"/>
        <v>-14.6</v>
      </c>
      <c r="J44" s="80">
        <f t="shared" si="16"/>
        <v>0</v>
      </c>
      <c r="K44" s="82">
        <f t="shared" si="16"/>
        <v>0</v>
      </c>
      <c r="L44" s="79">
        <f t="shared" si="16"/>
        <v>0</v>
      </c>
      <c r="M44" s="79">
        <f t="shared" si="16"/>
        <v>0</v>
      </c>
      <c r="N44" s="79">
        <f t="shared" si="16"/>
        <v>0</v>
      </c>
      <c r="O44" s="80">
        <f t="shared" si="16"/>
        <v>0</v>
      </c>
      <c r="P44" s="78"/>
      <c r="Q44" s="111">
        <f t="shared" si="16"/>
        <v>5</v>
      </c>
      <c r="R44" s="81">
        <f t="shared" si="16"/>
        <v>0</v>
      </c>
      <c r="S44" s="81">
        <f>MIN(S9:S39)</f>
        <v>0</v>
      </c>
      <c r="T44" s="132"/>
      <c r="U44" s="111">
        <f t="shared" si="16"/>
        <v>0</v>
      </c>
      <c r="V44" s="81">
        <f>MIN(V9:V39)</f>
        <v>0</v>
      </c>
      <c r="W44" s="116">
        <f>MIN(W9:W39)</f>
        <v>991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7"/>
      <c r="Y45" s="128"/>
      <c r="Z45" s="97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21</v>
      </c>
      <c r="C61">
        <f>DCOUNTA(S8:S38,1,C59:C60)</f>
        <v>11</v>
      </c>
      <c r="D61">
        <f>DCOUNTA(S8:S38,1,D59:D60)</f>
        <v>3</v>
      </c>
      <c r="F61">
        <f>DCOUNTA(S8:S38,1,F59:F60)</f>
        <v>0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21</v>
      </c>
      <c r="C64">
        <f>(C61-F61)</f>
        <v>11</v>
      </c>
      <c r="D64">
        <f>(D61-F61)</f>
        <v>3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18" sqref="K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7" t="s">
        <v>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107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8" t="s">
        <v>60</v>
      </c>
      <c r="H6" s="179"/>
      <c r="I6" s="179"/>
      <c r="J6" s="179"/>
      <c r="K6" s="179"/>
      <c r="L6" s="179"/>
      <c r="M6" s="179"/>
      <c r="N6" s="180"/>
    </row>
    <row r="7" spans="1:25" ht="12.75">
      <c r="A7" s="27" t="s">
        <v>32</v>
      </c>
      <c r="B7" s="3"/>
      <c r="C7" s="22">
        <f>Data1!$D$42</f>
        <v>8.07741935483871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1.3774193548387097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4.727419354838709</v>
      </c>
      <c r="D9" s="21">
        <v>1</v>
      </c>
      <c r="E9" s="3"/>
      <c r="F9" s="40">
        <v>1</v>
      </c>
      <c r="G9" s="85"/>
      <c r="H9" s="86"/>
      <c r="I9" s="86"/>
      <c r="J9" s="86"/>
      <c r="K9" s="86"/>
      <c r="L9" s="86"/>
      <c r="M9" s="87"/>
      <c r="N9" s="88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13.3</v>
      </c>
      <c r="C10" s="5" t="s">
        <v>35</v>
      </c>
      <c r="D10" s="5">
        <f>Data1!$AA$41</f>
        <v>28</v>
      </c>
      <c r="E10" s="3"/>
      <c r="F10" s="40">
        <v>2</v>
      </c>
      <c r="G10" s="89"/>
      <c r="H10" s="83"/>
      <c r="I10" s="83"/>
      <c r="J10" s="83"/>
      <c r="K10" s="83"/>
      <c r="L10" s="83"/>
      <c r="M10" s="84"/>
      <c r="N10" s="90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-11</v>
      </c>
      <c r="C11" s="5" t="s">
        <v>35</v>
      </c>
      <c r="D11" s="24">
        <f>Data1!$AB$41</f>
        <v>2</v>
      </c>
      <c r="E11" s="3"/>
      <c r="F11" s="40">
        <v>3</v>
      </c>
      <c r="G11" s="89"/>
      <c r="H11" s="83"/>
      <c r="I11" s="83"/>
      <c r="J11" s="83"/>
      <c r="K11" s="83"/>
      <c r="L11" s="83"/>
      <c r="M11" s="84"/>
      <c r="N11" s="90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-14.6</v>
      </c>
      <c r="C12" s="5" t="s">
        <v>35</v>
      </c>
      <c r="D12" s="24">
        <f>Data1!$AC$41</f>
        <v>2</v>
      </c>
      <c r="E12" s="3"/>
      <c r="F12" s="40">
        <v>4</v>
      </c>
      <c r="G12" s="89"/>
      <c r="H12" s="83"/>
      <c r="I12" s="83"/>
      <c r="J12" s="83"/>
      <c r="K12" s="83"/>
      <c r="L12" s="83"/>
      <c r="M12" s="84"/>
      <c r="N12" s="90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9"/>
      <c r="H13" s="83"/>
      <c r="I13" s="83"/>
      <c r="J13" s="83"/>
      <c r="K13" s="83"/>
      <c r="L13" s="83"/>
      <c r="M13" s="84"/>
      <c r="N13" s="90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9"/>
      <c r="H14" s="83"/>
      <c r="I14" s="83"/>
      <c r="J14" s="83"/>
      <c r="K14" s="83"/>
      <c r="L14" s="83"/>
      <c r="M14" s="84"/>
      <c r="N14" s="90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9"/>
      <c r="H15" s="83"/>
      <c r="I15" s="83"/>
      <c r="J15" s="83"/>
      <c r="K15" s="83"/>
      <c r="L15" s="83"/>
      <c r="M15" s="84"/>
      <c r="N15" s="90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9"/>
      <c r="H16" s="83"/>
      <c r="I16" s="83"/>
      <c r="J16" s="83"/>
      <c r="K16" s="83"/>
      <c r="L16" s="83"/>
      <c r="M16" s="84"/>
      <c r="N16" s="90"/>
    </row>
    <row r="17" spans="1:14" ht="12.75">
      <c r="A17" s="26" t="s">
        <v>40</v>
      </c>
      <c r="B17" s="3" t="s">
        <v>41</v>
      </c>
      <c r="C17" s="5">
        <f>Data1!$S$41</f>
        <v>44.60000000000001</v>
      </c>
      <c r="D17" s="5">
        <v>78</v>
      </c>
      <c r="E17" s="3"/>
      <c r="F17" s="40">
        <v>9</v>
      </c>
      <c r="G17" s="89"/>
      <c r="H17" s="83"/>
      <c r="I17" s="83"/>
      <c r="J17" s="83"/>
      <c r="K17" s="83"/>
      <c r="L17" s="83"/>
      <c r="M17" s="84"/>
      <c r="N17" s="90"/>
    </row>
    <row r="18" spans="1:14" ht="12.75">
      <c r="A18" s="27" t="s">
        <v>42</v>
      </c>
      <c r="B18" s="3"/>
      <c r="C18" s="5">
        <f>Data1!$B$64</f>
        <v>21</v>
      </c>
      <c r="D18" s="5"/>
      <c r="E18" s="3"/>
      <c r="F18" s="40">
        <v>10</v>
      </c>
      <c r="G18" s="89"/>
      <c r="H18" s="83"/>
      <c r="I18" s="83"/>
      <c r="J18" s="83"/>
      <c r="K18" s="83"/>
      <c r="L18" s="83"/>
      <c r="M18" s="84"/>
      <c r="N18" s="90"/>
    </row>
    <row r="19" spans="1:14" ht="12.75">
      <c r="A19" s="27" t="s">
        <v>43</v>
      </c>
      <c r="B19" s="3"/>
      <c r="C19" s="5">
        <f>Data1!$C$64</f>
        <v>11</v>
      </c>
      <c r="D19" s="5"/>
      <c r="E19" s="3"/>
      <c r="F19" s="40">
        <v>11</v>
      </c>
      <c r="G19" s="89"/>
      <c r="H19" s="83"/>
      <c r="I19" s="83"/>
      <c r="J19" s="83"/>
      <c r="K19" s="83"/>
      <c r="L19" s="83"/>
      <c r="M19" s="84"/>
      <c r="N19" s="90"/>
    </row>
    <row r="20" spans="1:14" ht="12.75">
      <c r="A20" s="27" t="s">
        <v>70</v>
      </c>
      <c r="B20" s="3"/>
      <c r="C20" s="5">
        <f>Data1!$D$64</f>
        <v>3</v>
      </c>
      <c r="D20" s="5"/>
      <c r="E20" s="3"/>
      <c r="F20" s="40">
        <v>12</v>
      </c>
      <c r="G20" s="89"/>
      <c r="H20" s="83"/>
      <c r="I20" s="83"/>
      <c r="J20" s="83"/>
      <c r="K20" s="83"/>
      <c r="L20" s="83"/>
      <c r="M20" s="84"/>
      <c r="N20" s="90"/>
    </row>
    <row r="21" spans="1:14" ht="12.75">
      <c r="A21" s="27" t="s">
        <v>44</v>
      </c>
      <c r="B21" s="3" t="s">
        <v>45</v>
      </c>
      <c r="C21" s="5">
        <f>Data1!$S$43</f>
        <v>6.9</v>
      </c>
      <c r="D21" s="5"/>
      <c r="E21" s="3"/>
      <c r="F21" s="40">
        <v>13</v>
      </c>
      <c r="G21" s="89"/>
      <c r="H21" s="83"/>
      <c r="I21" s="83"/>
      <c r="J21" s="83"/>
      <c r="K21" s="83"/>
      <c r="L21" s="83"/>
      <c r="M21" s="84"/>
      <c r="N21" s="90"/>
    </row>
    <row r="22" spans="1:14" ht="12.75">
      <c r="A22" s="27" t="s">
        <v>46</v>
      </c>
      <c r="B22" s="3"/>
      <c r="C22" s="24">
        <f>Data1!$AD$41</f>
        <v>25</v>
      </c>
      <c r="D22" s="5"/>
      <c r="E22" s="3"/>
      <c r="F22" s="40">
        <v>14</v>
      </c>
      <c r="G22" s="89"/>
      <c r="H22" s="83"/>
      <c r="I22" s="83"/>
      <c r="J22" s="83"/>
      <c r="K22" s="83"/>
      <c r="L22" s="83"/>
      <c r="M22" s="84"/>
      <c r="N22" s="90"/>
    </row>
    <row r="23" spans="1:14" ht="12.75">
      <c r="A23" s="27"/>
      <c r="B23" s="3"/>
      <c r="C23" s="5"/>
      <c r="D23" s="5"/>
      <c r="E23" s="3"/>
      <c r="F23" s="40">
        <v>15</v>
      </c>
      <c r="G23" s="89"/>
      <c r="H23" s="83"/>
      <c r="I23" s="83"/>
      <c r="J23" s="83"/>
      <c r="K23" s="83"/>
      <c r="L23" s="83"/>
      <c r="M23" s="84"/>
      <c r="N23" s="90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9"/>
      <c r="H24" s="83"/>
      <c r="I24" s="83"/>
      <c r="J24" s="83"/>
      <c r="K24" s="83"/>
      <c r="L24" s="83"/>
      <c r="M24" s="84"/>
      <c r="N24" s="90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9"/>
      <c r="H25" s="83"/>
      <c r="I25" s="83"/>
      <c r="J25" s="83"/>
      <c r="K25" s="83"/>
      <c r="L25" s="83"/>
      <c r="M25" s="84"/>
      <c r="N25" s="90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9"/>
      <c r="H26" s="83"/>
      <c r="I26" s="83"/>
      <c r="J26" s="83"/>
      <c r="K26" s="83"/>
      <c r="L26" s="83"/>
      <c r="M26" s="84"/>
      <c r="N26" s="90"/>
    </row>
    <row r="27" spans="1:14" ht="12.75">
      <c r="A27" s="27"/>
      <c r="B27" s="3"/>
      <c r="C27" s="22"/>
      <c r="D27" s="5"/>
      <c r="E27" s="5"/>
      <c r="F27" s="40">
        <v>19</v>
      </c>
      <c r="G27" s="89"/>
      <c r="H27" s="83"/>
      <c r="I27" s="83"/>
      <c r="J27" s="83"/>
      <c r="K27" s="83"/>
      <c r="L27" s="83"/>
      <c r="M27" s="84"/>
      <c r="N27" s="90"/>
    </row>
    <row r="28" spans="1:14" ht="12.75">
      <c r="A28" s="27"/>
      <c r="B28" s="3"/>
      <c r="C28" s="5"/>
      <c r="D28" s="5"/>
      <c r="E28" s="5"/>
      <c r="F28" s="40">
        <v>20</v>
      </c>
      <c r="G28" s="89"/>
      <c r="H28" s="83"/>
      <c r="I28" s="83"/>
      <c r="J28" s="83"/>
      <c r="K28" s="83"/>
      <c r="L28" s="83"/>
      <c r="M28" s="84"/>
      <c r="N28" s="90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9"/>
      <c r="H29" s="83"/>
      <c r="I29" s="83"/>
      <c r="J29" s="83"/>
      <c r="K29" s="83"/>
      <c r="L29" s="83"/>
      <c r="M29" s="84"/>
      <c r="N29" s="90"/>
    </row>
    <row r="30" spans="1:14" ht="12.75">
      <c r="A30" s="27" t="s">
        <v>98</v>
      </c>
      <c r="B30" s="3"/>
      <c r="C30" s="5">
        <f>Data1!$Q$43</f>
        <v>52</v>
      </c>
      <c r="D30" s="5"/>
      <c r="E30" s="5"/>
      <c r="F30" s="40">
        <v>22</v>
      </c>
      <c r="G30" s="89"/>
      <c r="H30" s="83"/>
      <c r="I30" s="83"/>
      <c r="J30" s="83"/>
      <c r="K30" s="83"/>
      <c r="L30" s="83"/>
      <c r="M30" s="84"/>
      <c r="N30" s="90"/>
    </row>
    <row r="31" spans="1:14" ht="12.75">
      <c r="A31" s="27" t="s">
        <v>53</v>
      </c>
      <c r="B31" s="3"/>
      <c r="C31" s="5">
        <f>Data1!$AO$9</f>
        <v>4</v>
      </c>
      <c r="D31" s="22"/>
      <c r="E31" s="5"/>
      <c r="F31" s="40">
        <v>23</v>
      </c>
      <c r="G31" s="89"/>
      <c r="H31" s="83"/>
      <c r="I31" s="83"/>
      <c r="J31" s="83"/>
      <c r="K31" s="83"/>
      <c r="L31" s="83"/>
      <c r="M31" s="84"/>
      <c r="N31" s="90"/>
    </row>
    <row r="32" spans="1:14" ht="12.75">
      <c r="A32" s="27"/>
      <c r="B32" s="3"/>
      <c r="C32" s="5"/>
      <c r="D32" s="5"/>
      <c r="E32" s="24"/>
      <c r="F32" s="40">
        <v>24</v>
      </c>
      <c r="G32" s="89"/>
      <c r="H32" s="83"/>
      <c r="I32" s="83"/>
      <c r="J32" s="83"/>
      <c r="K32" s="83"/>
      <c r="L32" s="83"/>
      <c r="M32" s="84"/>
      <c r="N32" s="90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9"/>
      <c r="H33" s="83"/>
      <c r="I33" s="83"/>
      <c r="J33" s="83"/>
      <c r="K33" s="83"/>
      <c r="L33" s="83"/>
      <c r="M33" s="84"/>
      <c r="N33" s="90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9"/>
      <c r="H34" s="83"/>
      <c r="I34" s="83"/>
      <c r="J34" s="83"/>
      <c r="K34" s="83"/>
      <c r="L34" s="83"/>
      <c r="M34" s="84"/>
      <c r="N34" s="90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9"/>
      <c r="H35" s="83"/>
      <c r="I35" s="83"/>
      <c r="J35" s="83"/>
      <c r="K35" s="83"/>
      <c r="L35" s="83"/>
      <c r="M35" s="84"/>
      <c r="N35" s="90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9"/>
      <c r="H36" s="83"/>
      <c r="I36" s="83"/>
      <c r="J36" s="83"/>
      <c r="K36" s="83"/>
      <c r="L36" s="83"/>
      <c r="M36" s="84"/>
      <c r="N36" s="90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9"/>
      <c r="H37" s="83"/>
      <c r="I37" s="83"/>
      <c r="J37" s="83"/>
      <c r="K37" s="83"/>
      <c r="L37" s="83"/>
      <c r="M37" s="84"/>
      <c r="N37" s="90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9"/>
      <c r="H38" s="83"/>
      <c r="I38" s="83"/>
      <c r="J38" s="83"/>
      <c r="K38" s="83"/>
      <c r="L38" s="83"/>
      <c r="M38" s="84"/>
      <c r="N38" s="90"/>
    </row>
    <row r="39" spans="1:14" ht="13.5" thickBot="1">
      <c r="A39" s="27" t="s">
        <v>26</v>
      </c>
      <c r="B39" s="3"/>
      <c r="C39" s="5">
        <f>Data1!$AM$9</f>
        <v>9</v>
      </c>
      <c r="D39" s="5"/>
      <c r="E39" s="3"/>
      <c r="F39" s="40">
        <v>31</v>
      </c>
      <c r="G39" s="91"/>
      <c r="H39" s="92"/>
      <c r="I39" s="92"/>
      <c r="J39" s="92"/>
      <c r="K39" s="92"/>
      <c r="L39" s="92"/>
      <c r="M39" s="93"/>
      <c r="N39" s="94"/>
    </row>
    <row r="40" spans="1:14" ht="12.75">
      <c r="A40" s="27" t="s">
        <v>28</v>
      </c>
      <c r="B40" s="3"/>
      <c r="C40" s="5">
        <f>Data1!$AN$9</f>
        <v>12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2009-08-13T10:28:15Z</dcterms:modified>
  <cp:category/>
  <cp:version/>
  <cp:contentType/>
  <cp:contentStatus/>
</cp:coreProperties>
</file>