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320" tabRatio="857" firstSheet="4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<sst xmlns="http://schemas.openxmlformats.org/spreadsheetml/2006/main" count="125" uniqueCount="104">
  <si>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</si>
  <si>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</si>
  <si>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</si>
  <si>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</si>
  <si>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</si>
  <si>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</si>
  <si>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</si>
  <si>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</si>
  <si>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</si>
  <si>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</si>
  <si>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</si>
  <si>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</si>
  <si>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</si>
  <si>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</si>
  <si>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</si>
  <si>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</si>
  <si>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</si>
  <si>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</si>
  <si>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</si>
  <si>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</si>
  <si>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</si>
  <si>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</si>
  <si>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</si>
  <si>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</si>
  <si>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</si>
  <si>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</si>
  <si>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</si>
  <si>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</si>
  <si>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</si>
  <si>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</si>
  <si>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</si>
  <si>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</si>
  <si>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</si>
  <si>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</si>
  <si>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</si>
  <si>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</si>
  <si>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</si>
  <si>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</si>
  <si>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</si>
  <si>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</si>
  <si>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</si>
  <si>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</si>
  <si>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</si>
  <si>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</si>
  <si>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</si>
  <si>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</si>
  <si>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</si>
  <si>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</si>
  <si>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</si>
  <si>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</si>
  <si>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</si>
  <si>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</si>
  <si>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</si>
  <si>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</si>
  <si>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</si>
  <si>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</si>
  <si>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</si>
  <si>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</si>
  <si>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</si>
  <si>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</si>
  <si>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</si>
  <si>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</si>
  <si>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</si>
  <si>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</si>
  <si>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</si>
  <si>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</si>
  <si>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</si>
  <si>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</si>
  <si>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</si>
  <si>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</si>
  <si>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</si>
  <si>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</si>
  <si>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</si>
  <si>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</si>
  <si>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</si>
  <si>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</si>
  <si>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</si>
  <si>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</si>
  <si>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</si>
  <si>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</si>
  <si>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</si>
  <si>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</si>
  <si>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</si>
  <si>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</si>
  <si>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</si>
  <si>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</si>
  <si>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</si>
  <si>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</si>
  <si>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</si>
  <si>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</si>
  <si>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</si>
  <si>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</si>
  <si>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</si>
  <si>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</si>
  <si>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</si>
  <si>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</si>
  <si>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</si>
  <si>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</si>
  <si>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</si>
  <si>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January</t>
  </si>
  <si>
    <t>tr</t>
  </si>
  <si>
    <t>Cloud</t>
  </si>
  <si>
    <t>Cover</t>
  </si>
  <si>
    <t>oktas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</si>
</sst>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5.5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11.4</c:v>
                </c:pt>
                <c:pt idx="1">
                  <c:v>8.8</c:v>
                </c:pt>
                <c:pt idx="2">
                  <c:v>10.2</c:v>
                </c:pt>
                <c:pt idx="3">
                  <c:v>9.9</c:v>
                </c:pt>
                <c:pt idx="4">
                  <c:v>8</c:v>
                </c:pt>
                <c:pt idx="5">
                  <c:v>12.9</c:v>
                </c:pt>
                <c:pt idx="6">
                  <c:v>12.9</c:v>
                </c:pt>
                <c:pt idx="7">
                  <c:v>7.5</c:v>
                </c:pt>
                <c:pt idx="8">
                  <c:v>13.2</c:v>
                </c:pt>
                <c:pt idx="9">
                  <c:v>12.1</c:v>
                </c:pt>
                <c:pt idx="10">
                  <c:v>13.1</c:v>
                </c:pt>
                <c:pt idx="11">
                  <c:v>8.1</c:v>
                </c:pt>
                <c:pt idx="12">
                  <c:v>8.1</c:v>
                </c:pt>
                <c:pt idx="13">
                  <c:v>8</c:v>
                </c:pt>
                <c:pt idx="14">
                  <c:v>10.2</c:v>
                </c:pt>
                <c:pt idx="15">
                  <c:v>11.8</c:v>
                </c:pt>
                <c:pt idx="16">
                  <c:v>9</c:v>
                </c:pt>
                <c:pt idx="17">
                  <c:v>5.7</c:v>
                </c:pt>
                <c:pt idx="18">
                  <c:v>11.4</c:v>
                </c:pt>
                <c:pt idx="19">
                  <c:v>12.8</c:v>
                </c:pt>
                <c:pt idx="20">
                  <c:v>6</c:v>
                </c:pt>
                <c:pt idx="21">
                  <c:v>2.9</c:v>
                </c:pt>
                <c:pt idx="22">
                  <c:v>4.7</c:v>
                </c:pt>
                <c:pt idx="23">
                  <c:v>5.3</c:v>
                </c:pt>
                <c:pt idx="24">
                  <c:v>4.8</c:v>
                </c:pt>
                <c:pt idx="25">
                  <c:v>5.9</c:v>
                </c:pt>
                <c:pt idx="26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4.5</c:v>
                </c:pt>
                <c:pt idx="1">
                  <c:v>2.6</c:v>
                </c:pt>
                <c:pt idx="2">
                  <c:v>2.6</c:v>
                </c:pt>
                <c:pt idx="3">
                  <c:v>8.3</c:v>
                </c:pt>
                <c:pt idx="4">
                  <c:v>2.4</c:v>
                </c:pt>
                <c:pt idx="5">
                  <c:v>2.8</c:v>
                </c:pt>
                <c:pt idx="6">
                  <c:v>3.5</c:v>
                </c:pt>
                <c:pt idx="7">
                  <c:v>5.5</c:v>
                </c:pt>
                <c:pt idx="8">
                  <c:v>4.2</c:v>
                </c:pt>
                <c:pt idx="9">
                  <c:v>6.6</c:v>
                </c:pt>
                <c:pt idx="10">
                  <c:v>6.3</c:v>
                </c:pt>
                <c:pt idx="11">
                  <c:v>4.6</c:v>
                </c:pt>
                <c:pt idx="12">
                  <c:v>2.1</c:v>
                </c:pt>
                <c:pt idx="13">
                  <c:v>0.6</c:v>
                </c:pt>
                <c:pt idx="14">
                  <c:v>1.5</c:v>
                </c:pt>
                <c:pt idx="15">
                  <c:v>4.1</c:v>
                </c:pt>
                <c:pt idx="16">
                  <c:v>5.7</c:v>
                </c:pt>
                <c:pt idx="17">
                  <c:v>0.5</c:v>
                </c:pt>
                <c:pt idx="18">
                  <c:v>0.8</c:v>
                </c:pt>
                <c:pt idx="19">
                  <c:v>3.4</c:v>
                </c:pt>
                <c:pt idx="20">
                  <c:v>4</c:v>
                </c:pt>
                <c:pt idx="21">
                  <c:v>-3.9</c:v>
                </c:pt>
                <c:pt idx="22">
                  <c:v>-3.4</c:v>
                </c:pt>
                <c:pt idx="23">
                  <c:v>1.3</c:v>
                </c:pt>
                <c:pt idx="24">
                  <c:v>1.4</c:v>
                </c:pt>
                <c:pt idx="25">
                  <c:v>-1.9</c:v>
                </c:pt>
                <c:pt idx="26">
                  <c:v>-0.1</c:v>
                </c:pt>
                <c:pt idx="27">
                  <c:v>4</c:v>
                </c:pt>
              </c:numCache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63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1.6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1.3</c:v>
                </c:pt>
                <c:pt idx="5">
                  <c:v>0</c:v>
                </c:pt>
                <c:pt idx="6">
                  <c:v>2.5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1.6</c:v>
                </c:pt>
                <c:pt idx="17">
                  <c:v>20.1</c:v>
                </c:pt>
                <c:pt idx="18">
                  <c:v>2.6</c:v>
                </c:pt>
                <c:pt idx="19">
                  <c:v>1.2</c:v>
                </c:pt>
                <c:pt idx="20">
                  <c:v>0.4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0.5</c:v>
                </c:pt>
                <c:pt idx="26">
                  <c:v>1.2</c:v>
                </c:pt>
              </c:numCache>
            </c:numRef>
          </c:val>
        </c:ser>
        <c:axId val="45673767"/>
        <c:axId val="8410720"/>
      </c:barChart>
      <c:catAx>
        <c:axId val="4567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5673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8587617"/>
        <c:axId val="10179690"/>
      </c:barChart>
      <c:cat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8587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-0.4</c:v>
                </c:pt>
                <c:pt idx="1">
                  <c:v>-0.4</c:v>
                </c:pt>
                <c:pt idx="2">
                  <c:v>-1</c:v>
                </c:pt>
                <c:pt idx="3">
                  <c:v>4.6</c:v>
                </c:pt>
                <c:pt idx="4">
                  <c:v>-0.9</c:v>
                </c:pt>
                <c:pt idx="5">
                  <c:v>-1.2</c:v>
                </c:pt>
                <c:pt idx="6">
                  <c:v>0.5</c:v>
                </c:pt>
                <c:pt idx="7">
                  <c:v>4.2</c:v>
                </c:pt>
                <c:pt idx="8">
                  <c:v>1.1</c:v>
                </c:pt>
                <c:pt idx="9">
                  <c:v>5.9</c:v>
                </c:pt>
                <c:pt idx="10">
                  <c:v>3.3</c:v>
                </c:pt>
                <c:pt idx="11">
                  <c:v>1.4</c:v>
                </c:pt>
                <c:pt idx="12">
                  <c:v>-2</c:v>
                </c:pt>
                <c:pt idx="13">
                  <c:v>-4</c:v>
                </c:pt>
                <c:pt idx="14">
                  <c:v>-2</c:v>
                </c:pt>
                <c:pt idx="15">
                  <c:v>0.1</c:v>
                </c:pt>
                <c:pt idx="16">
                  <c:v>1.7</c:v>
                </c:pt>
                <c:pt idx="17">
                  <c:v>-2.2</c:v>
                </c:pt>
                <c:pt idx="18">
                  <c:v>-1.6</c:v>
                </c:pt>
                <c:pt idx="19">
                  <c:v>2.1</c:v>
                </c:pt>
                <c:pt idx="20">
                  <c:v>0.6</c:v>
                </c:pt>
                <c:pt idx="21">
                  <c:v>-5.1</c:v>
                </c:pt>
                <c:pt idx="22">
                  <c:v>-6.2</c:v>
                </c:pt>
                <c:pt idx="23">
                  <c:v>-3.4</c:v>
                </c:pt>
                <c:pt idx="24">
                  <c:v>-1.9</c:v>
                </c:pt>
                <c:pt idx="25">
                  <c:v>-4.5</c:v>
                </c:pt>
                <c:pt idx="26">
                  <c:v>-1.3</c:v>
                </c:pt>
                <c:pt idx="27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508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7.4</c:v>
                </c:pt>
                <c:pt idx="1">
                  <c:v>3.2</c:v>
                </c:pt>
                <c:pt idx="2">
                  <c:v>6</c:v>
                </c:pt>
                <c:pt idx="3">
                  <c:v>7</c:v>
                </c:pt>
                <c:pt idx="4">
                  <c:v>3.8</c:v>
                </c:pt>
                <c:pt idx="5">
                  <c:v>4</c:v>
                </c:pt>
                <c:pt idx="6">
                  <c:v>8</c:v>
                </c:pt>
                <c:pt idx="7">
                  <c:v>5.8</c:v>
                </c:pt>
                <c:pt idx="8">
                  <c:v>5.8</c:v>
                </c:pt>
                <c:pt idx="9">
                  <c:v>9</c:v>
                </c:pt>
                <c:pt idx="10">
                  <c:v>6.2</c:v>
                </c:pt>
                <c:pt idx="11">
                  <c:v>4</c:v>
                </c:pt>
                <c:pt idx="12">
                  <c:v>1.9</c:v>
                </c:pt>
                <c:pt idx="13">
                  <c:v>1.7</c:v>
                </c:pt>
                <c:pt idx="14">
                  <c:v>6.8</c:v>
                </c:pt>
                <c:pt idx="15">
                  <c:v>6.2</c:v>
                </c:pt>
                <c:pt idx="16">
                  <c:v>6.8</c:v>
                </c:pt>
                <c:pt idx="17">
                  <c:v>2.5</c:v>
                </c:pt>
                <c:pt idx="18">
                  <c:v>3.1</c:v>
                </c:pt>
                <c:pt idx="19">
                  <c:v>7.4</c:v>
                </c:pt>
                <c:pt idx="20">
                  <c:v>4.4</c:v>
                </c:pt>
                <c:pt idx="21">
                  <c:v>1.5</c:v>
                </c:pt>
                <c:pt idx="22">
                  <c:v>0.8</c:v>
                </c:pt>
                <c:pt idx="23">
                  <c:v>1.4</c:v>
                </c:pt>
                <c:pt idx="24">
                  <c:v>2.2</c:v>
                </c:pt>
                <c:pt idx="25">
                  <c:v>2.2</c:v>
                </c:pt>
                <c:pt idx="26">
                  <c:v>4.8</c:v>
                </c:pt>
                <c:pt idx="27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6.8</c:v>
                </c:pt>
                <c:pt idx="1">
                  <c:v>3.5</c:v>
                </c:pt>
                <c:pt idx="2">
                  <c:v>5.3</c:v>
                </c:pt>
                <c:pt idx="3">
                  <c:v>6.5</c:v>
                </c:pt>
                <c:pt idx="4">
                  <c:v>4.5</c:v>
                </c:pt>
                <c:pt idx="5">
                  <c:v>4.4</c:v>
                </c:pt>
                <c:pt idx="6">
                  <c:v>7.5</c:v>
                </c:pt>
                <c:pt idx="7">
                  <c:v>6.2</c:v>
                </c:pt>
                <c:pt idx="8">
                  <c:v>5.4</c:v>
                </c:pt>
                <c:pt idx="9">
                  <c:v>8</c:v>
                </c:pt>
                <c:pt idx="10">
                  <c:v>6</c:v>
                </c:pt>
                <c:pt idx="11">
                  <c:v>5.5</c:v>
                </c:pt>
                <c:pt idx="12">
                  <c:v>3.4</c:v>
                </c:pt>
                <c:pt idx="13">
                  <c:v>3</c:v>
                </c:pt>
                <c:pt idx="14">
                  <c:v>6</c:v>
                </c:pt>
                <c:pt idx="15">
                  <c:v>5.9</c:v>
                </c:pt>
                <c:pt idx="16">
                  <c:v>6.3</c:v>
                </c:pt>
                <c:pt idx="17">
                  <c:v>3.4</c:v>
                </c:pt>
                <c:pt idx="18">
                  <c:v>3.2</c:v>
                </c:pt>
                <c:pt idx="19">
                  <c:v>7</c:v>
                </c:pt>
                <c:pt idx="20">
                  <c:v>4.8</c:v>
                </c:pt>
                <c:pt idx="21">
                  <c:v>2.3</c:v>
                </c:pt>
                <c:pt idx="22">
                  <c:v>1.8</c:v>
                </c:pt>
                <c:pt idx="23">
                  <c:v>2</c:v>
                </c:pt>
                <c:pt idx="24">
                  <c:v>3.6</c:v>
                </c:pt>
                <c:pt idx="25">
                  <c:v>2.5</c:v>
                </c:pt>
                <c:pt idx="26">
                  <c:v>4.3</c:v>
                </c:pt>
                <c:pt idx="27">
                  <c:v>4.6</c:v>
                </c:pt>
              </c:numCache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019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6.2</c:v>
                </c:pt>
                <c:pt idx="1">
                  <c:v>4.2</c:v>
                </c:pt>
                <c:pt idx="2">
                  <c:v>5.1</c:v>
                </c:pt>
                <c:pt idx="3">
                  <c:v>6.2</c:v>
                </c:pt>
                <c:pt idx="4">
                  <c:v>4.6</c:v>
                </c:pt>
                <c:pt idx="5">
                  <c:v>5</c:v>
                </c:pt>
                <c:pt idx="6">
                  <c:v>7</c:v>
                </c:pt>
                <c:pt idx="7">
                  <c:v>6.2</c:v>
                </c:pt>
                <c:pt idx="8">
                  <c:v>5.7</c:v>
                </c:pt>
                <c:pt idx="9">
                  <c:v>8.5</c:v>
                </c:pt>
                <c:pt idx="10">
                  <c:v>6.3</c:v>
                </c:pt>
                <c:pt idx="11">
                  <c:v>4.2</c:v>
                </c:pt>
                <c:pt idx="12">
                  <c:v>4.2</c:v>
                </c:pt>
                <c:pt idx="13">
                  <c:v>2.9</c:v>
                </c:pt>
                <c:pt idx="14">
                  <c:v>5.8</c:v>
                </c:pt>
                <c:pt idx="15">
                  <c:v>5.9</c:v>
                </c:pt>
                <c:pt idx="16">
                  <c:v>6.2</c:v>
                </c:pt>
                <c:pt idx="17">
                  <c:v>4.4</c:v>
                </c:pt>
                <c:pt idx="18">
                  <c:v>3.8</c:v>
                </c:pt>
                <c:pt idx="19">
                  <c:v>6.6</c:v>
                </c:pt>
                <c:pt idx="20">
                  <c:v>4.3</c:v>
                </c:pt>
                <c:pt idx="21">
                  <c:v>3.5</c:v>
                </c:pt>
                <c:pt idx="22">
                  <c:v>2.9</c:v>
                </c:pt>
                <c:pt idx="23">
                  <c:v>2.7</c:v>
                </c:pt>
                <c:pt idx="24">
                  <c:v>2.2</c:v>
                </c:pt>
                <c:pt idx="25">
                  <c:v>3.1</c:v>
                </c:pt>
                <c:pt idx="26">
                  <c:v>4.4</c:v>
                </c:pt>
                <c:pt idx="27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6427343"/>
        <c:axId val="57846088"/>
      </c:lineChart>
      <c:catAx>
        <c:axId val="642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27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1014.8842749806239</c:v>
                </c:pt>
                <c:pt idx="1">
                  <c:v>1021.6373858336194</c:v>
                </c:pt>
                <c:pt idx="2">
                  <c:v>1029.5492234177611</c:v>
                </c:pt>
                <c:pt idx="3">
                  <c:v>1018.7087079400412</c:v>
                </c:pt>
                <c:pt idx="4">
                  <c:v>1021.8549624260213</c:v>
                </c:pt>
                <c:pt idx="5">
                  <c:v>1025.2946761802045</c:v>
                </c:pt>
                <c:pt idx="6">
                  <c:v>1014.4531733686415</c:v>
                </c:pt>
                <c:pt idx="7">
                  <c:v>1003.5935032759254</c:v>
                </c:pt>
                <c:pt idx="8">
                  <c:v>1017.5934962811303</c:v>
                </c:pt>
                <c:pt idx="9">
                  <c:v>1006.7935303989528</c:v>
                </c:pt>
                <c:pt idx="10">
                  <c:v>1014.749295303596</c:v>
                </c:pt>
                <c:pt idx="11">
                  <c:v>1013.3129432350619</c:v>
                </c:pt>
                <c:pt idx="12">
                  <c:v>1027.0674194907729</c:v>
                </c:pt>
                <c:pt idx="13">
                  <c:v>1027.4953348448169</c:v>
                </c:pt>
                <c:pt idx="14">
                  <c:v>1021.9940700128062</c:v>
                </c:pt>
                <c:pt idx="15">
                  <c:v>1019.0902689962842</c:v>
                </c:pt>
                <c:pt idx="16">
                  <c:v>1010.2441004730559</c:v>
                </c:pt>
                <c:pt idx="17">
                  <c:v>995.1824404117741</c:v>
                </c:pt>
                <c:pt idx="18">
                  <c:v>1010.4435612867884</c:v>
                </c:pt>
                <c:pt idx="19">
                  <c:v>1006.952444022156</c:v>
                </c:pt>
                <c:pt idx="20">
                  <c:v>1014.7505180315218</c:v>
                </c:pt>
                <c:pt idx="21">
                  <c:v>1021.4215588521108</c:v>
                </c:pt>
                <c:pt idx="22">
                  <c:v>1031.625867159383</c:v>
                </c:pt>
                <c:pt idx="23">
                  <c:v>1032.8555873110547</c:v>
                </c:pt>
                <c:pt idx="24">
                  <c:v>1032.2293699618401</c:v>
                </c:pt>
                <c:pt idx="25">
                  <c:v>1035.7454996632603</c:v>
                </c:pt>
                <c:pt idx="26">
                  <c:v>1029.270864291027</c:v>
                </c:pt>
                <c:pt idx="27">
                  <c:v>1023.009747971447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852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6.760755350019236</c:v>
                </c:pt>
                <c:pt idx="1">
                  <c:v>-0.9019894658378339</c:v>
                </c:pt>
                <c:pt idx="2">
                  <c:v>5.1568061721124305</c:v>
                </c:pt>
                <c:pt idx="3">
                  <c:v>5.333656547381074</c:v>
                </c:pt>
                <c:pt idx="4">
                  <c:v>2.081772415257597</c:v>
                </c:pt>
                <c:pt idx="5">
                  <c:v>2.238545057405606</c:v>
                </c:pt>
                <c:pt idx="6">
                  <c:v>8.60515190856349</c:v>
                </c:pt>
                <c:pt idx="7">
                  <c:v>2.826258579294731</c:v>
                </c:pt>
                <c:pt idx="8">
                  <c:v>5.111610785205052</c:v>
                </c:pt>
                <c:pt idx="9">
                  <c:v>9.124787265505196</c:v>
                </c:pt>
                <c:pt idx="10">
                  <c:v>5.5336617889669855</c:v>
                </c:pt>
                <c:pt idx="11">
                  <c:v>1.1764544809550055</c:v>
                </c:pt>
                <c:pt idx="12">
                  <c:v>1.5779941603165428</c:v>
                </c:pt>
                <c:pt idx="13">
                  <c:v>0.6920227756479793</c:v>
                </c:pt>
                <c:pt idx="14">
                  <c:v>7.260224029092944</c:v>
                </c:pt>
                <c:pt idx="15">
                  <c:v>6.322516335882829</c:v>
                </c:pt>
                <c:pt idx="16">
                  <c:v>6.087962142847813</c:v>
                </c:pt>
                <c:pt idx="17">
                  <c:v>-1.6430906756215355</c:v>
                </c:pt>
                <c:pt idx="18">
                  <c:v>1.3305695326951827</c:v>
                </c:pt>
                <c:pt idx="19">
                  <c:v>7.381080334532557</c:v>
                </c:pt>
                <c:pt idx="20">
                  <c:v>1.0523376326392795</c:v>
                </c:pt>
                <c:pt idx="21">
                  <c:v>-3.9132378591872827</c:v>
                </c:pt>
                <c:pt idx="22">
                  <c:v>-1.5278111405927393</c:v>
                </c:pt>
                <c:pt idx="23">
                  <c:v>-2.7501821877248602</c:v>
                </c:pt>
                <c:pt idx="24">
                  <c:v>-0.30251277581679714</c:v>
                </c:pt>
                <c:pt idx="25">
                  <c:v>-0.907316047003767</c:v>
                </c:pt>
                <c:pt idx="26">
                  <c:v>4.498633833780076</c:v>
                </c:pt>
                <c:pt idx="27">
                  <c:v>2.6477364359581363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431651"/>
        <c:axId val="27558268"/>
      </c:lineChart>
      <c:catAx>
        <c:axId val="2543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431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0.033</cdr:y>
    </cdr:from>
    <cdr:to>
      <cdr:x>0.91925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972425" y="1809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1114980-3cc5-4527-8eaa-169571481a4f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0.02925</cdr:y>
    </cdr:from>
    <cdr:to>
      <cdr:x>0.87925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7237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ffb4ce3-1328-46ad-9530-9a882406de04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0.03675</cdr:y>
    </cdr:from>
    <cdr:to>
      <cdr:x>0.90225</cdr:x>
      <cdr:y>0.0735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200025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484f67c-b5e7-4fec-862b-474335972477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0.51375</cdr:y>
    </cdr:from>
    <cdr:to>
      <cdr:x>0.51375</cdr:x>
      <cdr:y>0.55225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828925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76c5153-e87a-4ed2-a389-950db1ac3f2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0.7815</cdr:x>
      <cdr:y>0.028</cdr:y>
    </cdr:from>
    <cdr:to>
      <cdr:x>0.86725</cdr:x>
      <cdr:y>0.06575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67600" y="152400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1c8ea8a-c803-421f-8a73-3d3a603c1627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0.026</cdr:y>
    </cdr:from>
    <cdr:to>
      <cdr:x>0.9245</cdr:x>
      <cdr:y>0.06325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10525" y="1428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717f6e8-15aa-474c-849f-90186fcf7bca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0.02775</cdr:y>
    </cdr:from>
    <cdr:to>
      <cdr:x>0.90425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00975" y="1524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b88e78-e64c-4ebe-bd67-66cd60ebe0fd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0.02925</cdr:y>
    </cdr:from>
    <cdr:to>
      <cdr:x>0.8885</cdr:x>
      <cdr:y>0.066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58100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74738e0-52a8-4465-aa29-fc1199c9a7ab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0.0385</cdr:y>
    </cdr:from>
    <cdr:to>
      <cdr:x>0.91775</cdr:x>
      <cdr:y>0.07475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934325" y="209550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8abbbe-8a58-489a-8e2b-e2b7fce41cd3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4" sqref="Q4"/>
      <selection pane="bottomLeft" activeCell="U14" sqref="U1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92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99</v>
      </c>
      <c r="R4" s="60">
        <v>2005</v>
      </c>
      <c r="S4" s="7"/>
      <c r="T4" s="7"/>
      <c r="U4" s="60"/>
      <c r="V4" s="18"/>
      <c r="W4" s="102"/>
      <c r="X4" s="99"/>
      <c r="Y4" s="148" t="s">
        <v>93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9"/>
      <c r="Z5" s="132"/>
      <c r="AA5" s="42" t="s">
        <v>86</v>
      </c>
    </row>
    <row r="6" spans="1:26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75</v>
      </c>
      <c r="H6" s="57" t="s">
        <v>80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101</v>
      </c>
      <c r="V6" s="38" t="s">
        <v>62</v>
      </c>
      <c r="W6" s="104" t="s">
        <v>62</v>
      </c>
      <c r="X6" s="146" t="s">
        <v>26</v>
      </c>
      <c r="Y6" s="149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74</v>
      </c>
      <c r="H7" s="58" t="s">
        <v>81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91</v>
      </c>
      <c r="S7" s="32"/>
      <c r="T7" s="32" t="s">
        <v>46</v>
      </c>
      <c r="U7" s="37" t="s">
        <v>102</v>
      </c>
      <c r="V7" s="39" t="s">
        <v>63</v>
      </c>
      <c r="W7" s="105" t="s">
        <v>64</v>
      </c>
      <c r="X7" s="146"/>
      <c r="Y7" s="149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82</v>
      </c>
      <c r="I8" s="56" t="s">
        <v>16</v>
      </c>
      <c r="J8" s="20" t="s">
        <v>17</v>
      </c>
      <c r="K8" s="56" t="s">
        <v>97</v>
      </c>
      <c r="L8" s="8" t="s">
        <v>98</v>
      </c>
      <c r="M8" s="8" t="s">
        <v>59</v>
      </c>
      <c r="N8" s="8" t="s">
        <v>60</v>
      </c>
      <c r="O8" s="20" t="s">
        <v>61</v>
      </c>
      <c r="P8" s="29" t="s">
        <v>87</v>
      </c>
      <c r="Q8" s="10" t="s">
        <v>94</v>
      </c>
      <c r="R8" s="10" t="s">
        <v>11</v>
      </c>
      <c r="S8" s="33" t="s">
        <v>18</v>
      </c>
      <c r="T8" s="33" t="s">
        <v>96</v>
      </c>
      <c r="U8" s="33" t="s">
        <v>103</v>
      </c>
      <c r="V8" s="33" t="s">
        <v>65</v>
      </c>
      <c r="W8" s="106" t="s">
        <v>65</v>
      </c>
      <c r="X8" s="147"/>
      <c r="Y8" s="150"/>
      <c r="Z8" s="132" t="s">
        <v>24</v>
      </c>
      <c r="AA8" t="s">
        <v>68</v>
      </c>
      <c r="AB8" t="s">
        <v>69</v>
      </c>
      <c r="AC8" t="s">
        <v>70</v>
      </c>
      <c r="AD8" t="s">
        <v>71</v>
      </c>
      <c r="AE8" t="s">
        <v>72</v>
      </c>
      <c r="AG8" t="s">
        <v>76</v>
      </c>
      <c r="AH8" t="s">
        <v>77</v>
      </c>
      <c r="AI8" t="s">
        <v>79</v>
      </c>
      <c r="AJ8" t="s">
        <v>78</v>
      </c>
      <c r="AL8" t="s">
        <v>55</v>
      </c>
      <c r="AM8" t="s">
        <v>89</v>
      </c>
      <c r="AN8" t="s">
        <v>90</v>
      </c>
      <c r="AO8" t="s">
        <v>91</v>
      </c>
    </row>
    <row r="9" spans="1:41" ht="12.75">
      <c r="A9" s="63">
        <v>1</v>
      </c>
      <c r="B9" s="64">
        <v>8.9</v>
      </c>
      <c r="C9" s="65">
        <v>7.9</v>
      </c>
      <c r="D9" s="65">
        <v>11.4</v>
      </c>
      <c r="E9" s="65">
        <v>4.5</v>
      </c>
      <c r="F9" s="66">
        <f aca="true" t="shared" si="0" ref="F9:F39">AVERAGE(D9:E9)</f>
        <v>7.95</v>
      </c>
      <c r="G9" s="67">
        <f>100*(AI9/AG9)</f>
        <v>86.42836693696796</v>
      </c>
      <c r="H9" s="67">
        <f aca="true" t="shared" si="1" ref="H9:H39">AJ9</f>
        <v>6.760755350019236</v>
      </c>
      <c r="I9" s="68">
        <v>-0.4</v>
      </c>
      <c r="J9" s="66"/>
      <c r="K9" s="68">
        <v>7.4</v>
      </c>
      <c r="L9" s="65">
        <v>6.8</v>
      </c>
      <c r="M9" s="65">
        <v>6.2</v>
      </c>
      <c r="N9" s="65"/>
      <c r="O9" s="66"/>
      <c r="P9" s="69"/>
      <c r="Q9" s="70">
        <v>34</v>
      </c>
      <c r="R9" s="67"/>
      <c r="S9" s="67">
        <v>1.6</v>
      </c>
      <c r="T9" s="67"/>
      <c r="U9" s="71"/>
      <c r="V9" s="64">
        <v>1004.5</v>
      </c>
      <c r="W9" s="121">
        <f aca="true" t="shared" si="2" ref="W9:W39">V9+AT17</f>
        <v>1014.8842749806239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11.397624958456682</v>
      </c>
      <c r="AH9">
        <f aca="true" t="shared" si="5" ref="AH9:AH39">IF(V9&gt;=0,6.107*EXP(17.38*(C9/(239+C9))),6.107*EXP(22.44*(C9/(272.4+C9))))</f>
        <v>10.649781121194382</v>
      </c>
      <c r="AI9">
        <f aca="true" t="shared" si="6" ref="AI9:AI39">IF(C9&gt;=0,AH9-(0.000799*1000*(B9-C9)),AH9-(0.00072*1000*(B9-C9)))</f>
        <v>9.850781121194382</v>
      </c>
      <c r="AJ9">
        <f>239*LN(AI9/6.107)/(17.38-LN(AI9/6.107))</f>
        <v>6.760755350019236</v>
      </c>
      <c r="AL9">
        <f>COUNTIF(U9:U39,"&lt;1")</f>
        <v>0</v>
      </c>
      <c r="AM9">
        <f>COUNTIF(E9:E39,"&lt;0")</f>
        <v>4</v>
      </c>
      <c r="AN9">
        <f>COUNTIF(I9:I39,"&lt;0")</f>
        <v>18</v>
      </c>
      <c r="AO9">
        <f>COUNTIF(Q9:Q39,"&gt;=39")</f>
        <v>5</v>
      </c>
    </row>
    <row r="10" spans="1:36" ht="12.75">
      <c r="A10" s="72">
        <v>2</v>
      </c>
      <c r="B10" s="73">
        <v>4</v>
      </c>
      <c r="C10" s="74">
        <v>2.2</v>
      </c>
      <c r="D10" s="74">
        <v>8.8</v>
      </c>
      <c r="E10" s="74">
        <v>2.6</v>
      </c>
      <c r="F10" s="75">
        <f t="shared" si="0"/>
        <v>5.7</v>
      </c>
      <c r="G10" s="67">
        <f aca="true" t="shared" si="7" ref="G10:G39">100*(AI10/AG10)</f>
        <v>70.33283747237732</v>
      </c>
      <c r="H10" s="76">
        <f t="shared" si="1"/>
        <v>-0.9019894658378339</v>
      </c>
      <c r="I10" s="77">
        <v>-0.4</v>
      </c>
      <c r="J10" s="75"/>
      <c r="K10" s="77">
        <v>3.2</v>
      </c>
      <c r="L10" s="74">
        <v>3.5</v>
      </c>
      <c r="M10" s="74">
        <v>4.2</v>
      </c>
      <c r="N10" s="74"/>
      <c r="O10" s="75"/>
      <c r="P10" s="78"/>
      <c r="Q10" s="79">
        <v>21</v>
      </c>
      <c r="R10" s="76"/>
      <c r="S10" s="76" t="s">
        <v>100</v>
      </c>
      <c r="T10" s="76"/>
      <c r="U10" s="80"/>
      <c r="V10" s="73">
        <v>1011</v>
      </c>
      <c r="W10" s="121">
        <f t="shared" si="2"/>
        <v>1021.6373858336194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8.129717614725772</v>
      </c>
      <c r="AH10">
        <f t="shared" si="5"/>
        <v>7.1560610769283075</v>
      </c>
      <c r="AI10">
        <f t="shared" si="6"/>
        <v>5.717861076928307</v>
      </c>
      <c r="AJ10">
        <f aca="true" t="shared" si="12" ref="AJ10:AJ39">239*LN(AI10/6.107)/(17.38-LN(AI10/6.107))</f>
        <v>-0.9019894658378339</v>
      </c>
    </row>
    <row r="11" spans="1:36" ht="12.75">
      <c r="A11" s="63">
        <v>3</v>
      </c>
      <c r="B11" s="64">
        <v>8.5</v>
      </c>
      <c r="C11" s="65">
        <v>7</v>
      </c>
      <c r="D11" s="65">
        <v>10.2</v>
      </c>
      <c r="E11" s="65">
        <v>2.6</v>
      </c>
      <c r="F11" s="66">
        <f t="shared" si="0"/>
        <v>6.3999999999999995</v>
      </c>
      <c r="G11" s="67">
        <f t="shared" si="7"/>
        <v>79.46861475295741</v>
      </c>
      <c r="H11" s="67">
        <f t="shared" si="1"/>
        <v>5.1568061721124305</v>
      </c>
      <c r="I11" s="68">
        <v>-1</v>
      </c>
      <c r="J11" s="66"/>
      <c r="K11" s="68">
        <v>6</v>
      </c>
      <c r="L11" s="65">
        <v>5.3</v>
      </c>
      <c r="M11" s="65">
        <v>5.1</v>
      </c>
      <c r="N11" s="65"/>
      <c r="O11" s="66"/>
      <c r="P11" s="69"/>
      <c r="Q11" s="70">
        <v>33</v>
      </c>
      <c r="R11" s="67"/>
      <c r="S11" s="67">
        <v>0</v>
      </c>
      <c r="T11" s="67"/>
      <c r="U11" s="71"/>
      <c r="V11" s="64">
        <v>1019</v>
      </c>
      <c r="W11" s="121">
        <f t="shared" si="2"/>
        <v>1029.5492234177611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11.093113863278093</v>
      </c>
      <c r="AH11">
        <f t="shared" si="5"/>
        <v>10.014043920115377</v>
      </c>
      <c r="AI11">
        <f t="shared" si="6"/>
        <v>8.815543920115378</v>
      </c>
      <c r="AJ11">
        <f t="shared" si="12"/>
        <v>5.1568061721124305</v>
      </c>
    </row>
    <row r="12" spans="1:36" ht="12.75">
      <c r="A12" s="72">
        <v>4</v>
      </c>
      <c r="B12" s="73">
        <v>9.3</v>
      </c>
      <c r="C12" s="74">
        <v>7.5</v>
      </c>
      <c r="D12" s="74">
        <v>9.9</v>
      </c>
      <c r="E12" s="74">
        <v>8.3</v>
      </c>
      <c r="F12" s="75">
        <f t="shared" si="0"/>
        <v>9.100000000000001</v>
      </c>
      <c r="G12" s="67">
        <f t="shared" si="7"/>
        <v>76.21837472823815</v>
      </c>
      <c r="H12" s="76">
        <f t="shared" si="1"/>
        <v>5.333656547381074</v>
      </c>
      <c r="I12" s="77">
        <v>4.6</v>
      </c>
      <c r="J12" s="75"/>
      <c r="K12" s="77">
        <v>7</v>
      </c>
      <c r="L12" s="74">
        <v>6.5</v>
      </c>
      <c r="M12" s="74">
        <v>6.2</v>
      </c>
      <c r="N12" s="74"/>
      <c r="O12" s="75"/>
      <c r="P12" s="78"/>
      <c r="Q12" s="79">
        <v>30</v>
      </c>
      <c r="R12" s="76"/>
      <c r="S12" s="76">
        <v>0.2</v>
      </c>
      <c r="T12" s="76"/>
      <c r="U12" s="80"/>
      <c r="V12" s="73">
        <v>1008.3</v>
      </c>
      <c r="W12" s="121">
        <f t="shared" si="2"/>
        <v>1018.7087079400412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11.709473318755796</v>
      </c>
      <c r="AH12">
        <f t="shared" si="5"/>
        <v>10.362970252792357</v>
      </c>
      <c r="AI12">
        <f t="shared" si="6"/>
        <v>8.924770252792356</v>
      </c>
      <c r="AJ12">
        <f t="shared" si="12"/>
        <v>5.333656547381074</v>
      </c>
    </row>
    <row r="13" spans="1:36" ht="12.75">
      <c r="A13" s="63">
        <v>5</v>
      </c>
      <c r="B13" s="64">
        <v>3.6</v>
      </c>
      <c r="C13" s="65">
        <v>3</v>
      </c>
      <c r="D13" s="65">
        <v>8</v>
      </c>
      <c r="E13" s="65">
        <v>2.4</v>
      </c>
      <c r="F13" s="66">
        <f t="shared" si="0"/>
        <v>5.2</v>
      </c>
      <c r="G13" s="67">
        <f t="shared" si="7"/>
        <v>89.77824856386968</v>
      </c>
      <c r="H13" s="67">
        <f t="shared" si="1"/>
        <v>2.081772415257597</v>
      </c>
      <c r="I13" s="68">
        <v>-0.9</v>
      </c>
      <c r="J13" s="66"/>
      <c r="K13" s="68">
        <v>3.8</v>
      </c>
      <c r="L13" s="65">
        <v>4.5</v>
      </c>
      <c r="M13" s="65">
        <v>4.6</v>
      </c>
      <c r="N13" s="65"/>
      <c r="O13" s="66"/>
      <c r="P13" s="69"/>
      <c r="Q13" s="70">
        <v>29</v>
      </c>
      <c r="R13" s="67"/>
      <c r="S13" s="67">
        <v>1.3</v>
      </c>
      <c r="T13" s="67"/>
      <c r="U13" s="71"/>
      <c r="V13" s="64">
        <v>1011.2</v>
      </c>
      <c r="W13" s="121">
        <f t="shared" si="2"/>
        <v>1021.8549624260213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7.903784318055541</v>
      </c>
      <c r="AH13">
        <f t="shared" si="5"/>
        <v>7.575279131016056</v>
      </c>
      <c r="AI13">
        <f t="shared" si="6"/>
        <v>7.095879131016056</v>
      </c>
      <c r="AJ13">
        <f t="shared" si="12"/>
        <v>2.081772415257597</v>
      </c>
    </row>
    <row r="14" spans="1:36" ht="12.75">
      <c r="A14" s="72">
        <v>6</v>
      </c>
      <c r="B14" s="73">
        <v>3.5</v>
      </c>
      <c r="C14" s="74">
        <v>3</v>
      </c>
      <c r="D14" s="74">
        <v>12.9</v>
      </c>
      <c r="E14" s="74">
        <v>2.8</v>
      </c>
      <c r="F14" s="75">
        <f t="shared" si="0"/>
        <v>7.85</v>
      </c>
      <c r="G14" s="67">
        <f t="shared" si="7"/>
        <v>91.432456225419</v>
      </c>
      <c r="H14" s="76">
        <f t="shared" si="1"/>
        <v>2.238545057405606</v>
      </c>
      <c r="I14" s="77">
        <v>-1.2</v>
      </c>
      <c r="J14" s="75"/>
      <c r="K14" s="77">
        <v>4</v>
      </c>
      <c r="L14" s="74">
        <v>4.4</v>
      </c>
      <c r="M14" s="74">
        <v>5</v>
      </c>
      <c r="N14" s="74"/>
      <c r="O14" s="75"/>
      <c r="P14" s="78"/>
      <c r="Q14" s="79">
        <v>33</v>
      </c>
      <c r="R14" s="76"/>
      <c r="S14" s="76">
        <v>0</v>
      </c>
      <c r="T14" s="76"/>
      <c r="U14" s="80"/>
      <c r="V14" s="73">
        <v>1014.6</v>
      </c>
      <c r="W14" s="121">
        <f t="shared" si="2"/>
        <v>1025.2946761802045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7.848174955865539</v>
      </c>
      <c r="AH14">
        <f t="shared" si="5"/>
        <v>7.575279131016056</v>
      </c>
      <c r="AI14">
        <f t="shared" si="6"/>
        <v>7.175779131016056</v>
      </c>
      <c r="AJ14">
        <f t="shared" si="12"/>
        <v>2.238545057405606</v>
      </c>
    </row>
    <row r="15" spans="1:36" ht="12.75">
      <c r="A15" s="63">
        <v>7</v>
      </c>
      <c r="B15" s="64">
        <v>12.4</v>
      </c>
      <c r="C15" s="65">
        <v>10.5</v>
      </c>
      <c r="D15" s="65">
        <v>12.9</v>
      </c>
      <c r="E15" s="65">
        <v>3.5</v>
      </c>
      <c r="F15" s="66">
        <f t="shared" si="0"/>
        <v>8.2</v>
      </c>
      <c r="G15" s="67">
        <f t="shared" si="7"/>
        <v>77.62884259314718</v>
      </c>
      <c r="H15" s="67">
        <f t="shared" si="1"/>
        <v>8.60515190856349</v>
      </c>
      <c r="I15" s="68">
        <v>0.5</v>
      </c>
      <c r="J15" s="66"/>
      <c r="K15" s="68">
        <v>8</v>
      </c>
      <c r="L15" s="65">
        <v>7.5</v>
      </c>
      <c r="M15" s="65">
        <v>7</v>
      </c>
      <c r="N15" s="65"/>
      <c r="O15" s="66"/>
      <c r="P15" s="69"/>
      <c r="Q15" s="70">
        <v>49</v>
      </c>
      <c r="R15" s="67"/>
      <c r="S15" s="67">
        <v>2.5</v>
      </c>
      <c r="T15" s="67"/>
      <c r="U15" s="71"/>
      <c r="V15" s="64">
        <v>1004.2</v>
      </c>
      <c r="W15" s="121">
        <f t="shared" si="2"/>
        <v>1014.4531733686415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14.392152154059962</v>
      </c>
      <c r="AH15">
        <f t="shared" si="5"/>
        <v>12.690561141441451</v>
      </c>
      <c r="AI15">
        <f t="shared" si="6"/>
        <v>11.17246114144145</v>
      </c>
      <c r="AJ15">
        <f t="shared" si="12"/>
        <v>8.60515190856349</v>
      </c>
    </row>
    <row r="16" spans="1:36" ht="12.75">
      <c r="A16" s="72">
        <v>8</v>
      </c>
      <c r="B16" s="73">
        <v>5.5</v>
      </c>
      <c r="C16" s="74">
        <v>4.4</v>
      </c>
      <c r="D16" s="74">
        <v>7.5</v>
      </c>
      <c r="E16" s="74">
        <v>5.5</v>
      </c>
      <c r="F16" s="75">
        <f t="shared" si="0"/>
        <v>6.5</v>
      </c>
      <c r="G16" s="67">
        <f t="shared" si="7"/>
        <v>82.87484871826796</v>
      </c>
      <c r="H16" s="76">
        <f t="shared" si="1"/>
        <v>2.826258579294731</v>
      </c>
      <c r="I16" s="77">
        <v>4.2</v>
      </c>
      <c r="J16" s="75"/>
      <c r="K16" s="77">
        <v>5.8</v>
      </c>
      <c r="L16" s="74">
        <v>6.2</v>
      </c>
      <c r="M16" s="74">
        <v>6.2</v>
      </c>
      <c r="N16" s="74"/>
      <c r="O16" s="75"/>
      <c r="P16" s="78"/>
      <c r="Q16" s="79">
        <v>34</v>
      </c>
      <c r="R16" s="76"/>
      <c r="S16" s="76">
        <v>0.1</v>
      </c>
      <c r="T16" s="76"/>
      <c r="U16" s="80"/>
      <c r="V16" s="73">
        <v>993.2</v>
      </c>
      <c r="W16" s="121">
        <f t="shared" si="2"/>
        <v>1003.5935032759254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9.028595330281249</v>
      </c>
      <c r="AH16">
        <f t="shared" si="5"/>
        <v>8.36133472135519</v>
      </c>
      <c r="AI16">
        <f t="shared" si="6"/>
        <v>7.48243472135519</v>
      </c>
      <c r="AJ16">
        <f t="shared" si="12"/>
        <v>2.826258579294731</v>
      </c>
    </row>
    <row r="17" spans="1:46" ht="12.75">
      <c r="A17" s="63">
        <v>9</v>
      </c>
      <c r="B17" s="64">
        <v>6.7</v>
      </c>
      <c r="C17" s="65">
        <v>6</v>
      </c>
      <c r="D17" s="65">
        <v>13.2</v>
      </c>
      <c r="E17" s="65">
        <v>4.2</v>
      </c>
      <c r="F17" s="66">
        <f t="shared" si="0"/>
        <v>8.7</v>
      </c>
      <c r="G17" s="67">
        <f t="shared" si="7"/>
        <v>89.58299773728898</v>
      </c>
      <c r="H17" s="67">
        <f t="shared" si="1"/>
        <v>5.111610785205052</v>
      </c>
      <c r="I17" s="68">
        <v>1.1</v>
      </c>
      <c r="J17" s="66"/>
      <c r="K17" s="68">
        <v>5.8</v>
      </c>
      <c r="L17" s="65">
        <v>5.4</v>
      </c>
      <c r="M17" s="65">
        <v>5.7</v>
      </c>
      <c r="N17" s="65"/>
      <c r="O17" s="66"/>
      <c r="P17" s="69"/>
      <c r="Q17" s="70">
        <v>33</v>
      </c>
      <c r="R17" s="67"/>
      <c r="S17" s="67" t="s">
        <v>100</v>
      </c>
      <c r="T17" s="67"/>
      <c r="U17" s="71"/>
      <c r="V17" s="64">
        <v>1007.1</v>
      </c>
      <c r="W17" s="121">
        <f t="shared" si="2"/>
        <v>1017.5934962811303</v>
      </c>
      <c r="X17" s="127">
        <v>0</v>
      </c>
      <c r="Y17" s="134">
        <v>0</v>
      </c>
      <c r="Z17" s="127">
        <v>0</v>
      </c>
      <c r="AA17">
        <f t="shared" si="8"/>
        <v>9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9.809696626511307</v>
      </c>
      <c r="AH17">
        <f t="shared" si="5"/>
        <v>9.347120306962537</v>
      </c>
      <c r="AI17">
        <f t="shared" si="6"/>
        <v>8.787820306962537</v>
      </c>
      <c r="AJ17">
        <f t="shared" si="12"/>
        <v>5.111610785205052</v>
      </c>
      <c r="AT17">
        <f aca="true" t="shared" si="13" ref="AT17:AT47">V9*(10^(85/(18429.1+(67.53*B9)+(0.003*31)))-1)</f>
        <v>10.384274980623857</v>
      </c>
    </row>
    <row r="18" spans="1:46" ht="12.75">
      <c r="A18" s="72">
        <v>10</v>
      </c>
      <c r="B18" s="73">
        <v>11.9</v>
      </c>
      <c r="C18" s="74">
        <v>10.5</v>
      </c>
      <c r="D18" s="74">
        <v>12.1</v>
      </c>
      <c r="E18" s="74">
        <v>6.6</v>
      </c>
      <c r="F18" s="75">
        <f t="shared" si="0"/>
        <v>9.35</v>
      </c>
      <c r="G18" s="67">
        <f t="shared" si="7"/>
        <v>83.09621177504931</v>
      </c>
      <c r="H18" s="76">
        <f t="shared" si="1"/>
        <v>9.124787265505196</v>
      </c>
      <c r="I18" s="77">
        <v>5.9</v>
      </c>
      <c r="J18" s="75"/>
      <c r="K18" s="77">
        <v>9</v>
      </c>
      <c r="L18" s="74">
        <v>8</v>
      </c>
      <c r="M18" s="74">
        <v>8.5</v>
      </c>
      <c r="N18" s="74"/>
      <c r="O18" s="75"/>
      <c r="P18" s="78"/>
      <c r="Q18" s="79">
        <v>41</v>
      </c>
      <c r="R18" s="76"/>
      <c r="S18" s="76" t="s">
        <v>100</v>
      </c>
      <c r="T18" s="76"/>
      <c r="U18" s="80"/>
      <c r="V18" s="73">
        <v>996.6</v>
      </c>
      <c r="W18" s="121">
        <f t="shared" si="2"/>
        <v>1006.7935303989528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13.925979168301964</v>
      </c>
      <c r="AH18">
        <f t="shared" si="5"/>
        <v>12.690561141441451</v>
      </c>
      <c r="AI18">
        <f t="shared" si="6"/>
        <v>11.57196114144145</v>
      </c>
      <c r="AJ18">
        <f t="shared" si="12"/>
        <v>9.124787265505196</v>
      </c>
      <c r="AT18">
        <f t="shared" si="13"/>
        <v>10.637385833619403</v>
      </c>
    </row>
    <row r="19" spans="1:46" ht="12.75">
      <c r="A19" s="63">
        <v>11</v>
      </c>
      <c r="B19" s="64">
        <v>7.1</v>
      </c>
      <c r="C19" s="65">
        <v>6.4</v>
      </c>
      <c r="D19" s="65">
        <v>13.1</v>
      </c>
      <c r="E19" s="65">
        <v>6.3</v>
      </c>
      <c r="F19" s="66">
        <f t="shared" si="0"/>
        <v>9.7</v>
      </c>
      <c r="G19" s="67">
        <f t="shared" si="7"/>
        <v>89.75250459022136</v>
      </c>
      <c r="H19" s="67">
        <f t="shared" si="1"/>
        <v>5.5336617889669855</v>
      </c>
      <c r="I19" s="68">
        <v>3.3</v>
      </c>
      <c r="J19" s="66"/>
      <c r="K19" s="68">
        <v>6.2</v>
      </c>
      <c r="L19" s="65">
        <v>6</v>
      </c>
      <c r="M19" s="65">
        <v>6.3</v>
      </c>
      <c r="N19" s="65"/>
      <c r="O19" s="66"/>
      <c r="P19" s="69"/>
      <c r="Q19" s="70">
        <v>39</v>
      </c>
      <c r="R19" s="67"/>
      <c r="S19" s="67">
        <v>0.5</v>
      </c>
      <c r="T19" s="67"/>
      <c r="U19" s="71"/>
      <c r="V19" s="64">
        <v>1004.3</v>
      </c>
      <c r="W19" s="121">
        <f t="shared" si="2"/>
        <v>1014.749295303596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10.082988668281233</v>
      </c>
      <c r="AH19">
        <f t="shared" si="5"/>
        <v>9.609034867330614</v>
      </c>
      <c r="AI19">
        <f t="shared" si="6"/>
        <v>9.049734867330613</v>
      </c>
      <c r="AJ19">
        <f t="shared" si="12"/>
        <v>5.5336617889669855</v>
      </c>
      <c r="AT19">
        <f t="shared" si="13"/>
        <v>10.549223417761207</v>
      </c>
    </row>
    <row r="20" spans="1:46" ht="12.75">
      <c r="A20" s="72">
        <v>12</v>
      </c>
      <c r="B20" s="73">
        <v>5</v>
      </c>
      <c r="C20" s="74">
        <v>3.5</v>
      </c>
      <c r="D20" s="74">
        <v>8.1</v>
      </c>
      <c r="E20" s="74">
        <v>4.6</v>
      </c>
      <c r="F20" s="75">
        <f t="shared" si="0"/>
        <v>6.35</v>
      </c>
      <c r="G20" s="67">
        <f t="shared" si="7"/>
        <v>76.26048890366546</v>
      </c>
      <c r="H20" s="76">
        <f t="shared" si="1"/>
        <v>1.1764544809550055</v>
      </c>
      <c r="I20" s="77">
        <v>1.4</v>
      </c>
      <c r="J20" s="75"/>
      <c r="K20" s="77">
        <v>4</v>
      </c>
      <c r="L20" s="74">
        <v>5.5</v>
      </c>
      <c r="M20" s="74">
        <v>4.2</v>
      </c>
      <c r="N20" s="74"/>
      <c r="O20" s="75"/>
      <c r="P20" s="78"/>
      <c r="Q20" s="79">
        <v>32</v>
      </c>
      <c r="R20" s="76"/>
      <c r="S20" s="76">
        <v>0</v>
      </c>
      <c r="T20" s="76"/>
      <c r="U20" s="80"/>
      <c r="V20" s="73">
        <v>1002.8</v>
      </c>
      <c r="W20" s="121">
        <f t="shared" si="2"/>
        <v>1013.3129432350619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8.719685713352307</v>
      </c>
      <c r="AH20">
        <f t="shared" si="5"/>
        <v>7.848174955865539</v>
      </c>
      <c r="AI20">
        <f t="shared" si="6"/>
        <v>6.649674955865539</v>
      </c>
      <c r="AJ20">
        <f t="shared" si="12"/>
        <v>1.1764544809550055</v>
      </c>
      <c r="AT20">
        <f t="shared" si="13"/>
        <v>10.408707940041225</v>
      </c>
    </row>
    <row r="21" spans="1:46" ht="12.75">
      <c r="A21" s="63">
        <v>13</v>
      </c>
      <c r="B21" s="64">
        <v>2.1</v>
      </c>
      <c r="C21" s="65">
        <v>1.9</v>
      </c>
      <c r="D21" s="65">
        <v>8.1</v>
      </c>
      <c r="E21" s="65">
        <v>2.1</v>
      </c>
      <c r="F21" s="66">
        <f t="shared" si="0"/>
        <v>5.1</v>
      </c>
      <c r="G21" s="67">
        <f t="shared" si="7"/>
        <v>96.33074684888744</v>
      </c>
      <c r="H21" s="67">
        <f t="shared" si="1"/>
        <v>1.5779941603165428</v>
      </c>
      <c r="I21" s="68">
        <v>-2</v>
      </c>
      <c r="J21" s="66"/>
      <c r="K21" s="68">
        <v>1.9</v>
      </c>
      <c r="L21" s="65">
        <v>3.4</v>
      </c>
      <c r="M21" s="65">
        <v>4.2</v>
      </c>
      <c r="N21" s="65"/>
      <c r="O21" s="66"/>
      <c r="P21" s="69"/>
      <c r="Q21" s="70">
        <v>13</v>
      </c>
      <c r="R21" s="67"/>
      <c r="S21" s="67">
        <v>0</v>
      </c>
      <c r="T21" s="67"/>
      <c r="U21" s="71"/>
      <c r="V21" s="64">
        <v>1016.3</v>
      </c>
      <c r="W21" s="121">
        <f t="shared" si="2"/>
        <v>1027.0674194907729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7.105128334021381</v>
      </c>
      <c r="AH21">
        <f t="shared" si="5"/>
        <v>7.004223188734711</v>
      </c>
      <c r="AI21">
        <f t="shared" si="6"/>
        <v>6.8444231887347105</v>
      </c>
      <c r="AJ21">
        <f t="shared" si="12"/>
        <v>1.5779941603165428</v>
      </c>
      <c r="AT21">
        <f t="shared" si="13"/>
        <v>10.65496242602126</v>
      </c>
    </row>
    <row r="22" spans="1:46" ht="12.75">
      <c r="A22" s="72">
        <v>14</v>
      </c>
      <c r="B22" s="73">
        <v>1.5</v>
      </c>
      <c r="C22" s="74">
        <v>1.2</v>
      </c>
      <c r="D22" s="74">
        <v>8</v>
      </c>
      <c r="E22" s="74">
        <v>0.6</v>
      </c>
      <c r="F22" s="75">
        <f t="shared" si="0"/>
        <v>4.3</v>
      </c>
      <c r="G22" s="67">
        <f t="shared" si="7"/>
        <v>94.34416173297757</v>
      </c>
      <c r="H22" s="76">
        <f t="shared" si="1"/>
        <v>0.6920227756479793</v>
      </c>
      <c r="I22" s="77">
        <v>-4</v>
      </c>
      <c r="J22" s="75"/>
      <c r="K22" s="77">
        <v>1.7</v>
      </c>
      <c r="L22" s="74">
        <v>3</v>
      </c>
      <c r="M22" s="74">
        <v>2.9</v>
      </c>
      <c r="N22" s="74"/>
      <c r="O22" s="75"/>
      <c r="P22" s="78"/>
      <c r="Q22" s="79">
        <v>14</v>
      </c>
      <c r="R22" s="76"/>
      <c r="S22" s="76" t="s">
        <v>100</v>
      </c>
      <c r="T22" s="76"/>
      <c r="U22" s="80"/>
      <c r="V22" s="73">
        <v>1016.7</v>
      </c>
      <c r="W22" s="121">
        <f t="shared" si="2"/>
        <v>1027.4953348448169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6.8062058612105245</v>
      </c>
      <c r="AH22">
        <f t="shared" si="5"/>
        <v>6.6609578655798565</v>
      </c>
      <c r="AI22">
        <f t="shared" si="6"/>
        <v>6.4212578655798564</v>
      </c>
      <c r="AJ22">
        <f t="shared" si="12"/>
        <v>0.6920227756479793</v>
      </c>
      <c r="AT22">
        <f t="shared" si="13"/>
        <v>10.69467618020442</v>
      </c>
    </row>
    <row r="23" spans="1:46" ht="12.75">
      <c r="A23" s="63">
        <v>15</v>
      </c>
      <c r="B23" s="64">
        <v>7.9</v>
      </c>
      <c r="C23" s="65">
        <v>7.6</v>
      </c>
      <c r="D23" s="65">
        <v>10.2</v>
      </c>
      <c r="E23" s="65">
        <v>1.5</v>
      </c>
      <c r="F23" s="66">
        <f t="shared" si="0"/>
        <v>5.85</v>
      </c>
      <c r="G23" s="67">
        <f t="shared" si="7"/>
        <v>95.72334959707969</v>
      </c>
      <c r="H23" s="67">
        <f t="shared" si="1"/>
        <v>7.260224029092944</v>
      </c>
      <c r="I23" s="68">
        <v>-2</v>
      </c>
      <c r="J23" s="66"/>
      <c r="K23" s="68">
        <v>6.8</v>
      </c>
      <c r="L23" s="65">
        <v>6</v>
      </c>
      <c r="M23" s="65">
        <v>5.8</v>
      </c>
      <c r="N23" s="65"/>
      <c r="O23" s="66"/>
      <c r="P23" s="69"/>
      <c r="Q23" s="70">
        <v>15</v>
      </c>
      <c r="R23" s="67"/>
      <c r="S23" s="67">
        <v>0.1</v>
      </c>
      <c r="T23" s="67"/>
      <c r="U23" s="71"/>
      <c r="V23" s="64">
        <v>1011.5</v>
      </c>
      <c r="W23" s="121">
        <f t="shared" si="2"/>
        <v>1021.9940700128062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10.649781121194382</v>
      </c>
      <c r="AH23">
        <f t="shared" si="5"/>
        <v>10.434027213964692</v>
      </c>
      <c r="AI23">
        <f t="shared" si="6"/>
        <v>10.19432721396469</v>
      </c>
      <c r="AJ23">
        <f t="shared" si="12"/>
        <v>7.260224029092944</v>
      </c>
      <c r="AT23">
        <f t="shared" si="13"/>
        <v>10.253173368641452</v>
      </c>
    </row>
    <row r="24" spans="1:46" ht="12.75">
      <c r="A24" s="72">
        <v>16</v>
      </c>
      <c r="B24" s="73">
        <v>7.2</v>
      </c>
      <c r="C24" s="74">
        <v>6.8</v>
      </c>
      <c r="D24" s="74">
        <v>11.8</v>
      </c>
      <c r="E24" s="74">
        <v>4.1</v>
      </c>
      <c r="F24" s="75">
        <f t="shared" si="0"/>
        <v>7.95</v>
      </c>
      <c r="G24" s="67">
        <f t="shared" si="7"/>
        <v>94.14370694977356</v>
      </c>
      <c r="H24" s="76">
        <f t="shared" si="1"/>
        <v>6.322516335882829</v>
      </c>
      <c r="I24" s="77">
        <v>0.1</v>
      </c>
      <c r="J24" s="75"/>
      <c r="K24" s="77">
        <v>6.2</v>
      </c>
      <c r="L24" s="74">
        <v>5.9</v>
      </c>
      <c r="M24" s="74">
        <v>5.9</v>
      </c>
      <c r="N24" s="74"/>
      <c r="O24" s="75"/>
      <c r="P24" s="78"/>
      <c r="Q24" s="79">
        <v>25</v>
      </c>
      <c r="R24" s="76"/>
      <c r="S24" s="76">
        <v>0</v>
      </c>
      <c r="T24" s="76"/>
      <c r="U24" s="80"/>
      <c r="V24" s="73">
        <v>1008.6</v>
      </c>
      <c r="W24" s="121">
        <f t="shared" si="2"/>
        <v>1019.0902689962842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10.152351501423265</v>
      </c>
      <c r="AH24">
        <f t="shared" si="5"/>
        <v>9.877400046010854</v>
      </c>
      <c r="AI24">
        <f t="shared" si="6"/>
        <v>9.557800046010854</v>
      </c>
      <c r="AJ24">
        <f t="shared" si="12"/>
        <v>6.322516335882829</v>
      </c>
      <c r="AT24">
        <f t="shared" si="13"/>
        <v>10.393503275925317</v>
      </c>
    </row>
    <row r="25" spans="1:46" ht="12.75">
      <c r="A25" s="63">
        <v>17</v>
      </c>
      <c r="B25" s="64">
        <v>8.7</v>
      </c>
      <c r="C25" s="65">
        <v>7.5</v>
      </c>
      <c r="D25" s="65">
        <v>9</v>
      </c>
      <c r="E25" s="65">
        <v>5.7</v>
      </c>
      <c r="F25" s="66">
        <f t="shared" si="0"/>
        <v>7.35</v>
      </c>
      <c r="G25" s="67">
        <f t="shared" si="7"/>
        <v>83.6337977845032</v>
      </c>
      <c r="H25" s="67">
        <f t="shared" si="1"/>
        <v>6.087962142847813</v>
      </c>
      <c r="I25" s="68">
        <v>1.7</v>
      </c>
      <c r="J25" s="66"/>
      <c r="K25" s="68">
        <v>6.8</v>
      </c>
      <c r="L25" s="65">
        <v>6.3</v>
      </c>
      <c r="M25" s="65">
        <v>6.2</v>
      </c>
      <c r="N25" s="65"/>
      <c r="O25" s="66"/>
      <c r="P25" s="69"/>
      <c r="Q25" s="70">
        <v>31</v>
      </c>
      <c r="R25" s="67"/>
      <c r="S25" s="67">
        <v>1.6</v>
      </c>
      <c r="T25" s="67"/>
      <c r="U25" s="71"/>
      <c r="V25" s="64">
        <v>999.9</v>
      </c>
      <c r="W25" s="121">
        <f t="shared" si="2"/>
        <v>1010.2441004730559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11.244461571652899</v>
      </c>
      <c r="AH25">
        <f t="shared" si="5"/>
        <v>10.362970252792357</v>
      </c>
      <c r="AI25">
        <f t="shared" si="6"/>
        <v>9.404170252792357</v>
      </c>
      <c r="AJ25">
        <f t="shared" si="12"/>
        <v>6.087962142847813</v>
      </c>
      <c r="AT25">
        <f t="shared" si="13"/>
        <v>10.493496281130316</v>
      </c>
    </row>
    <row r="26" spans="1:46" ht="12.75">
      <c r="A26" s="72">
        <v>18</v>
      </c>
      <c r="B26" s="73">
        <v>0.8</v>
      </c>
      <c r="C26" s="74">
        <v>-0.1</v>
      </c>
      <c r="D26" s="74">
        <v>5.7</v>
      </c>
      <c r="E26" s="74">
        <v>0.5</v>
      </c>
      <c r="F26" s="75">
        <f t="shared" si="0"/>
        <v>3.1</v>
      </c>
      <c r="G26" s="67">
        <f t="shared" si="7"/>
        <v>83.66965793507465</v>
      </c>
      <c r="H26" s="76">
        <f t="shared" si="1"/>
        <v>-1.6430906756215355</v>
      </c>
      <c r="I26" s="77">
        <v>-2.2</v>
      </c>
      <c r="J26" s="75"/>
      <c r="K26" s="77">
        <v>2.5</v>
      </c>
      <c r="L26" s="74">
        <v>3.4</v>
      </c>
      <c r="M26" s="74">
        <v>4.4</v>
      </c>
      <c r="N26" s="74"/>
      <c r="O26" s="75"/>
      <c r="P26" s="78"/>
      <c r="Q26" s="79">
        <v>63</v>
      </c>
      <c r="R26" s="76"/>
      <c r="S26" s="76">
        <v>20.1</v>
      </c>
      <c r="T26" s="76"/>
      <c r="U26" s="80"/>
      <c r="V26" s="73">
        <v>984.7</v>
      </c>
      <c r="W26" s="121">
        <f t="shared" si="2"/>
        <v>995.1824404117741</v>
      </c>
      <c r="X26" s="127">
        <v>0</v>
      </c>
      <c r="Y26" s="134">
        <v>1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18</v>
      </c>
      <c r="AE26">
        <f t="shared" si="4"/>
        <v>18</v>
      </c>
      <c r="AG26">
        <f t="shared" si="11"/>
        <v>6.471560733479681</v>
      </c>
      <c r="AH26">
        <f t="shared" si="5"/>
        <v>6.062732728763058</v>
      </c>
      <c r="AI26">
        <f t="shared" si="6"/>
        <v>5.414732728763058</v>
      </c>
      <c r="AJ26">
        <f t="shared" si="12"/>
        <v>-1.6430906756215355</v>
      </c>
      <c r="AT26">
        <f t="shared" si="13"/>
        <v>10.193530398952852</v>
      </c>
    </row>
    <row r="27" spans="1:46" ht="12.75">
      <c r="A27" s="63">
        <v>19</v>
      </c>
      <c r="B27" s="64">
        <v>3.4</v>
      </c>
      <c r="C27" s="65">
        <v>2.6</v>
      </c>
      <c r="D27" s="65">
        <v>11.4</v>
      </c>
      <c r="E27" s="65">
        <v>0.8</v>
      </c>
      <c r="F27" s="66">
        <f t="shared" si="0"/>
        <v>6.1000000000000005</v>
      </c>
      <c r="G27" s="67">
        <f t="shared" si="7"/>
        <v>86.28141173435961</v>
      </c>
      <c r="H27" s="67">
        <f t="shared" si="1"/>
        <v>1.3305695326951827</v>
      </c>
      <c r="I27" s="68">
        <v>-1.6</v>
      </c>
      <c r="J27" s="66"/>
      <c r="K27" s="68">
        <v>3.1</v>
      </c>
      <c r="L27" s="65">
        <v>3.2</v>
      </c>
      <c r="M27" s="65">
        <v>3.8</v>
      </c>
      <c r="N27" s="65"/>
      <c r="O27" s="66"/>
      <c r="P27" s="69"/>
      <c r="Q27" s="70">
        <v>23</v>
      </c>
      <c r="R27" s="67"/>
      <c r="S27" s="67">
        <v>2.6</v>
      </c>
      <c r="T27" s="67"/>
      <c r="U27" s="71"/>
      <c r="V27" s="64">
        <v>999.9</v>
      </c>
      <c r="W27" s="121">
        <f t="shared" si="2"/>
        <v>1010.4435612867884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7.792911450727639</v>
      </c>
      <c r="AH27">
        <f t="shared" si="5"/>
        <v>7.36303401489637</v>
      </c>
      <c r="AI27">
        <f t="shared" si="6"/>
        <v>6.7238340148963704</v>
      </c>
      <c r="AJ27">
        <f t="shared" si="12"/>
        <v>1.3305695326951827</v>
      </c>
      <c r="AT27">
        <f t="shared" si="13"/>
        <v>10.449295303596076</v>
      </c>
    </row>
    <row r="28" spans="1:46" ht="12.75">
      <c r="A28" s="72">
        <v>20</v>
      </c>
      <c r="B28" s="73">
        <v>10.3</v>
      </c>
      <c r="C28" s="74">
        <v>8.9</v>
      </c>
      <c r="D28" s="74">
        <v>12.8</v>
      </c>
      <c r="E28" s="74">
        <v>3.4</v>
      </c>
      <c r="F28" s="75">
        <f t="shared" si="0"/>
        <v>8.1</v>
      </c>
      <c r="G28" s="67">
        <f t="shared" si="7"/>
        <v>82.08648219661983</v>
      </c>
      <c r="H28" s="76">
        <f t="shared" si="1"/>
        <v>7.381080334532557</v>
      </c>
      <c r="I28" s="77">
        <v>2.1</v>
      </c>
      <c r="J28" s="75"/>
      <c r="K28" s="77">
        <v>7.4</v>
      </c>
      <c r="L28" s="74">
        <v>7</v>
      </c>
      <c r="M28" s="74">
        <v>6.6</v>
      </c>
      <c r="N28" s="74"/>
      <c r="O28" s="75"/>
      <c r="P28" s="78"/>
      <c r="Q28" s="79">
        <v>39</v>
      </c>
      <c r="R28" s="76"/>
      <c r="S28" s="76">
        <v>1.2</v>
      </c>
      <c r="T28" s="76"/>
      <c r="U28" s="80"/>
      <c r="V28" s="73">
        <v>996.7</v>
      </c>
      <c r="W28" s="121">
        <f t="shared" si="2"/>
        <v>1006.952444022156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12.522189626588666</v>
      </c>
      <c r="AH28">
        <f t="shared" si="5"/>
        <v>11.397624958456682</v>
      </c>
      <c r="AI28">
        <f t="shared" si="6"/>
        <v>10.27902495845668</v>
      </c>
      <c r="AJ28">
        <f t="shared" si="12"/>
        <v>7.381080334532557</v>
      </c>
      <c r="AT28">
        <f t="shared" si="13"/>
        <v>10.512943235061938</v>
      </c>
    </row>
    <row r="29" spans="1:46" ht="12.75">
      <c r="A29" s="63">
        <v>21</v>
      </c>
      <c r="B29" s="64">
        <v>4.4</v>
      </c>
      <c r="C29" s="65">
        <v>3.1</v>
      </c>
      <c r="D29" s="65">
        <v>6</v>
      </c>
      <c r="E29" s="65">
        <v>4</v>
      </c>
      <c r="F29" s="66">
        <f t="shared" si="0"/>
        <v>5</v>
      </c>
      <c r="G29" s="67">
        <f t="shared" si="7"/>
        <v>78.82088018422768</v>
      </c>
      <c r="H29" s="67">
        <f t="shared" si="1"/>
        <v>1.0523376326392795</v>
      </c>
      <c r="I29" s="68">
        <v>0.6</v>
      </c>
      <c r="J29" s="66"/>
      <c r="K29" s="68">
        <v>4.4</v>
      </c>
      <c r="L29" s="65">
        <v>4.8</v>
      </c>
      <c r="M29" s="65">
        <v>4.3</v>
      </c>
      <c r="N29" s="65"/>
      <c r="O29" s="66"/>
      <c r="P29" s="69"/>
      <c r="Q29" s="70">
        <v>20</v>
      </c>
      <c r="R29" s="67"/>
      <c r="S29" s="67">
        <v>0.4</v>
      </c>
      <c r="T29" s="67"/>
      <c r="U29" s="71"/>
      <c r="V29" s="64">
        <v>1004.2</v>
      </c>
      <c r="W29" s="121">
        <f t="shared" si="2"/>
        <v>1014.7505180315218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8.36133472135519</v>
      </c>
      <c r="AH29">
        <f t="shared" si="5"/>
        <v>7.629177622521602</v>
      </c>
      <c r="AI29">
        <f t="shared" si="6"/>
        <v>6.590477622521601</v>
      </c>
      <c r="AJ29">
        <f t="shared" si="12"/>
        <v>1.0523376326392795</v>
      </c>
      <c r="AT29">
        <f t="shared" si="13"/>
        <v>10.767419490772806</v>
      </c>
    </row>
    <row r="30" spans="1:46" ht="12.75">
      <c r="A30" s="72">
        <v>22</v>
      </c>
      <c r="B30" s="73">
        <v>-3.3</v>
      </c>
      <c r="C30" s="74">
        <v>-3.5</v>
      </c>
      <c r="D30" s="74">
        <v>2.9</v>
      </c>
      <c r="E30" s="74">
        <v>-3.9</v>
      </c>
      <c r="F30" s="75">
        <f t="shared" si="0"/>
        <v>-0.5</v>
      </c>
      <c r="G30" s="67">
        <f t="shared" si="7"/>
        <v>95.50691610159127</v>
      </c>
      <c r="H30" s="76">
        <f t="shared" si="1"/>
        <v>-3.9132378591872827</v>
      </c>
      <c r="I30" s="77">
        <v>-5.1</v>
      </c>
      <c r="J30" s="75"/>
      <c r="K30" s="77">
        <v>1.5</v>
      </c>
      <c r="L30" s="74">
        <v>2.3</v>
      </c>
      <c r="M30" s="74">
        <v>3.5</v>
      </c>
      <c r="N30" s="74"/>
      <c r="O30" s="75"/>
      <c r="P30" s="78"/>
      <c r="Q30" s="79">
        <v>15</v>
      </c>
      <c r="R30" s="76"/>
      <c r="S30" s="76" t="s">
        <v>100</v>
      </c>
      <c r="T30" s="76"/>
      <c r="U30" s="80"/>
      <c r="V30" s="73">
        <v>1010.5</v>
      </c>
      <c r="W30" s="121">
        <f t="shared" si="2"/>
        <v>1021.4215588521108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22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4.787943114037216</v>
      </c>
      <c r="AH30">
        <f t="shared" si="5"/>
        <v>4.716816812915441</v>
      </c>
      <c r="AI30">
        <f t="shared" si="6"/>
        <v>4.572816812915441</v>
      </c>
      <c r="AJ30">
        <f t="shared" si="12"/>
        <v>-3.9132378591872827</v>
      </c>
      <c r="AT30">
        <f t="shared" si="13"/>
        <v>10.7953348448168</v>
      </c>
    </row>
    <row r="31" spans="1:46" ht="12.75">
      <c r="A31" s="63">
        <v>23</v>
      </c>
      <c r="B31" s="64">
        <v>-0.7</v>
      </c>
      <c r="C31" s="65">
        <v>-1</v>
      </c>
      <c r="D31" s="65">
        <v>4.7</v>
      </c>
      <c r="E31" s="65">
        <v>-3.4</v>
      </c>
      <c r="F31" s="66">
        <f t="shared" si="0"/>
        <v>0.6500000000000001</v>
      </c>
      <c r="G31" s="67">
        <f t="shared" si="7"/>
        <v>94.10458549489188</v>
      </c>
      <c r="H31" s="67">
        <f t="shared" si="1"/>
        <v>-1.5278111405927393</v>
      </c>
      <c r="I31" s="68">
        <v>-6.2</v>
      </c>
      <c r="J31" s="66"/>
      <c r="K31" s="68">
        <v>0.8</v>
      </c>
      <c r="L31" s="65">
        <v>1.8</v>
      </c>
      <c r="M31" s="65">
        <v>2.9</v>
      </c>
      <c r="N31" s="65"/>
      <c r="O31" s="66"/>
      <c r="P31" s="69"/>
      <c r="Q31" s="70">
        <v>29</v>
      </c>
      <c r="R31" s="67"/>
      <c r="S31" s="67">
        <v>0</v>
      </c>
      <c r="T31" s="67"/>
      <c r="U31" s="71"/>
      <c r="V31" s="64">
        <v>1020.7</v>
      </c>
      <c r="W31" s="121">
        <f t="shared" si="2"/>
        <v>1031.625867159383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23</v>
      </c>
      <c r="AD31">
        <f t="shared" si="3"/>
        <v>0</v>
      </c>
      <c r="AE31">
        <f t="shared" si="4"/>
        <v>23</v>
      </c>
      <c r="AG31">
        <f t="shared" si="11"/>
        <v>5.803042564380657</v>
      </c>
      <c r="AH31">
        <f t="shared" si="5"/>
        <v>5.676929151302562</v>
      </c>
      <c r="AI31">
        <f t="shared" si="6"/>
        <v>5.460929151302562</v>
      </c>
      <c r="AJ31">
        <f t="shared" si="12"/>
        <v>-1.5278111405927393</v>
      </c>
      <c r="AT31">
        <f t="shared" si="13"/>
        <v>10.494070012806233</v>
      </c>
    </row>
    <row r="32" spans="1:46" ht="12.75">
      <c r="A32" s="72">
        <v>24</v>
      </c>
      <c r="B32" s="73">
        <v>1.4</v>
      </c>
      <c r="C32" s="74">
        <v>0</v>
      </c>
      <c r="D32" s="74">
        <v>5.3</v>
      </c>
      <c r="E32" s="74">
        <v>1.3</v>
      </c>
      <c r="F32" s="75">
        <f t="shared" si="0"/>
        <v>3.3</v>
      </c>
      <c r="G32" s="67">
        <f t="shared" si="7"/>
        <v>73.82039928953273</v>
      </c>
      <c r="H32" s="76">
        <f t="shared" si="1"/>
        <v>-2.7501821877248602</v>
      </c>
      <c r="I32" s="77">
        <v>-3.4</v>
      </c>
      <c r="J32" s="75"/>
      <c r="K32" s="77">
        <v>1.4</v>
      </c>
      <c r="L32" s="74">
        <v>2</v>
      </c>
      <c r="M32" s="74">
        <v>2.7</v>
      </c>
      <c r="N32" s="74"/>
      <c r="O32" s="75"/>
      <c r="P32" s="78"/>
      <c r="Q32" s="79">
        <v>30</v>
      </c>
      <c r="R32" s="76"/>
      <c r="S32" s="76">
        <v>0</v>
      </c>
      <c r="T32" s="76"/>
      <c r="U32" s="80"/>
      <c r="V32" s="73">
        <v>1022</v>
      </c>
      <c r="W32" s="121">
        <f t="shared" si="2"/>
        <v>1032.8555873110547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6.757481736768829</v>
      </c>
      <c r="AH32">
        <f t="shared" si="5"/>
        <v>6.107</v>
      </c>
      <c r="AI32">
        <f t="shared" si="6"/>
        <v>4.9884</v>
      </c>
      <c r="AJ32">
        <f t="shared" si="12"/>
        <v>-2.7501821877248602</v>
      </c>
      <c r="AT32">
        <f t="shared" si="13"/>
        <v>10.490268996284131</v>
      </c>
    </row>
    <row r="33" spans="1:46" ht="12.75">
      <c r="A33" s="63">
        <v>25</v>
      </c>
      <c r="B33" s="64">
        <v>1.9</v>
      </c>
      <c r="C33" s="65">
        <v>1.1</v>
      </c>
      <c r="D33" s="65">
        <v>4.8</v>
      </c>
      <c r="E33" s="65">
        <v>1.4</v>
      </c>
      <c r="F33" s="66">
        <f t="shared" si="0"/>
        <v>3.0999999999999996</v>
      </c>
      <c r="G33" s="67">
        <f t="shared" si="7"/>
        <v>85.2907538280902</v>
      </c>
      <c r="H33" s="67">
        <f t="shared" si="1"/>
        <v>-0.30251277581679714</v>
      </c>
      <c r="I33" s="68">
        <v>-1.9</v>
      </c>
      <c r="J33" s="66"/>
      <c r="K33" s="68">
        <v>2.2</v>
      </c>
      <c r="L33" s="65">
        <v>3.6</v>
      </c>
      <c r="M33" s="65">
        <v>2.2</v>
      </c>
      <c r="N33" s="65"/>
      <c r="O33" s="66"/>
      <c r="P33" s="69"/>
      <c r="Q33" s="70">
        <v>17</v>
      </c>
      <c r="R33" s="67"/>
      <c r="S33" s="67">
        <v>0.1</v>
      </c>
      <c r="T33" s="67"/>
      <c r="U33" s="71"/>
      <c r="V33" s="64">
        <v>1021.4</v>
      </c>
      <c r="W33" s="121">
        <f t="shared" si="2"/>
        <v>1032.2293699618401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7.004223188734711</v>
      </c>
      <c r="AH33">
        <f t="shared" si="5"/>
        <v>6.613154757473732</v>
      </c>
      <c r="AI33">
        <f t="shared" si="6"/>
        <v>5.973954757473733</v>
      </c>
      <c r="AJ33">
        <f t="shared" si="12"/>
        <v>-0.30251277581679714</v>
      </c>
      <c r="AT33">
        <f t="shared" si="13"/>
        <v>10.344100473055994</v>
      </c>
    </row>
    <row r="34" spans="1:46" ht="12.75">
      <c r="A34" s="72">
        <v>26</v>
      </c>
      <c r="B34" s="73">
        <v>-0.1</v>
      </c>
      <c r="C34" s="74">
        <v>-0.4</v>
      </c>
      <c r="D34" s="74">
        <v>5.9</v>
      </c>
      <c r="E34" s="74">
        <v>-1.9</v>
      </c>
      <c r="F34" s="75">
        <f t="shared" si="0"/>
        <v>2</v>
      </c>
      <c r="G34" s="67">
        <f t="shared" si="7"/>
        <v>94.27481151177992</v>
      </c>
      <c r="H34" s="76">
        <f t="shared" si="1"/>
        <v>-0.907316047003767</v>
      </c>
      <c r="I34" s="77">
        <v>-4.5</v>
      </c>
      <c r="J34" s="75"/>
      <c r="K34" s="77">
        <v>2.2</v>
      </c>
      <c r="L34" s="74">
        <v>2.5</v>
      </c>
      <c r="M34" s="74">
        <v>3.1</v>
      </c>
      <c r="N34" s="74"/>
      <c r="O34" s="75"/>
      <c r="P34" s="78"/>
      <c r="Q34" s="79">
        <v>25</v>
      </c>
      <c r="R34" s="76"/>
      <c r="S34" s="76">
        <v>0.5</v>
      </c>
      <c r="T34" s="76"/>
      <c r="U34" s="80"/>
      <c r="V34" s="73">
        <v>1024.8</v>
      </c>
      <c r="W34" s="121">
        <f t="shared" si="2"/>
        <v>1035.7454996632603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6.062732728763058</v>
      </c>
      <c r="AH34">
        <f t="shared" si="5"/>
        <v>5.931629852504364</v>
      </c>
      <c r="AI34">
        <f t="shared" si="6"/>
        <v>5.715629852504364</v>
      </c>
      <c r="AJ34">
        <f t="shared" si="12"/>
        <v>-0.907316047003767</v>
      </c>
      <c r="AT34">
        <f t="shared" si="13"/>
        <v>10.482440411774084</v>
      </c>
    </row>
    <row r="35" spans="1:46" ht="12.75">
      <c r="A35" s="63">
        <v>27</v>
      </c>
      <c r="B35" s="64">
        <v>5.2</v>
      </c>
      <c r="C35" s="65">
        <v>4.9</v>
      </c>
      <c r="D35" s="65">
        <v>7.4</v>
      </c>
      <c r="E35" s="65">
        <v>-0.1</v>
      </c>
      <c r="F35" s="66">
        <f t="shared" si="0"/>
        <v>3.6500000000000004</v>
      </c>
      <c r="G35" s="67">
        <f t="shared" si="7"/>
        <v>95.21860480636312</v>
      </c>
      <c r="H35" s="67">
        <f t="shared" si="1"/>
        <v>4.498633833780076</v>
      </c>
      <c r="I35" s="68">
        <v>-1.3</v>
      </c>
      <c r="J35" s="66"/>
      <c r="K35" s="68">
        <v>4.8</v>
      </c>
      <c r="L35" s="65">
        <v>4.3</v>
      </c>
      <c r="M35" s="65">
        <v>4.4</v>
      </c>
      <c r="N35" s="65"/>
      <c r="O35" s="66"/>
      <c r="P35" s="69"/>
      <c r="Q35" s="70">
        <v>25</v>
      </c>
      <c r="R35" s="67"/>
      <c r="S35" s="67">
        <v>1.2</v>
      </c>
      <c r="T35" s="67"/>
      <c r="U35" s="71"/>
      <c r="V35" s="64">
        <v>1018.6</v>
      </c>
      <c r="W35" s="121">
        <f t="shared" si="2"/>
        <v>1029.270864291027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8.842111842520199</v>
      </c>
      <c r="AH35">
        <f t="shared" si="5"/>
        <v>8.659035531865939</v>
      </c>
      <c r="AI35">
        <f t="shared" si="6"/>
        <v>8.41933553186594</v>
      </c>
      <c r="AJ35">
        <f t="shared" si="12"/>
        <v>4.498633833780076</v>
      </c>
      <c r="AT35">
        <f t="shared" si="13"/>
        <v>10.543561286788458</v>
      </c>
    </row>
    <row r="36" spans="1:46" ht="12.75">
      <c r="A36" s="72">
        <v>28</v>
      </c>
      <c r="B36" s="73">
        <v>5.1</v>
      </c>
      <c r="C36" s="74">
        <v>4.1</v>
      </c>
      <c r="D36" s="74">
        <v>7.8</v>
      </c>
      <c r="E36" s="74">
        <v>4</v>
      </c>
      <c r="F36" s="75">
        <f t="shared" si="0"/>
        <v>5.9</v>
      </c>
      <c r="G36" s="67">
        <f t="shared" si="7"/>
        <v>84.13993720924971</v>
      </c>
      <c r="H36" s="76">
        <f t="shared" si="1"/>
        <v>2.6477364359581363</v>
      </c>
      <c r="I36" s="77">
        <v>1.2</v>
      </c>
      <c r="J36" s="75"/>
      <c r="K36" s="77">
        <v>4.8</v>
      </c>
      <c r="L36" s="74">
        <v>4.6</v>
      </c>
      <c r="M36" s="74">
        <v>4.7</v>
      </c>
      <c r="N36" s="74"/>
      <c r="O36" s="75"/>
      <c r="P36" s="78"/>
      <c r="Q36" s="79">
        <v>35</v>
      </c>
      <c r="R36" s="76"/>
      <c r="S36" s="76">
        <v>1.4</v>
      </c>
      <c r="T36" s="76"/>
      <c r="U36" s="80"/>
      <c r="V36" s="73">
        <v>1012.4</v>
      </c>
      <c r="W36" s="121">
        <f t="shared" si="2"/>
        <v>1023.009747971447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8.780710489137393</v>
      </c>
      <c r="AH36">
        <f t="shared" si="5"/>
        <v>8.187084292086206</v>
      </c>
      <c r="AI36">
        <f t="shared" si="6"/>
        <v>7.388084292086206</v>
      </c>
      <c r="AJ36">
        <f t="shared" si="12"/>
        <v>2.6477364359581363</v>
      </c>
      <c r="AT36">
        <f t="shared" si="13"/>
        <v>10.252444022155903</v>
      </c>
    </row>
    <row r="37" spans="1:46" ht="12.75">
      <c r="A37" s="63">
        <v>29</v>
      </c>
      <c r="B37" s="64">
        <v>5.8</v>
      </c>
      <c r="C37" s="65">
        <v>5</v>
      </c>
      <c r="D37" s="65">
        <v>7.4</v>
      </c>
      <c r="E37" s="65">
        <v>3.8</v>
      </c>
      <c r="F37" s="66">
        <f t="shared" si="0"/>
        <v>5.6</v>
      </c>
      <c r="G37" s="67">
        <f t="shared" si="7"/>
        <v>87.65472081528671</v>
      </c>
      <c r="H37" s="67">
        <f t="shared" si="1"/>
        <v>3.9136822610988453</v>
      </c>
      <c r="I37" s="68">
        <v>-0.5</v>
      </c>
      <c r="J37" s="66"/>
      <c r="K37" s="68">
        <v>5.9</v>
      </c>
      <c r="L37" s="65">
        <v>5.5</v>
      </c>
      <c r="M37" s="65">
        <v>5.2</v>
      </c>
      <c r="N37" s="65"/>
      <c r="O37" s="66"/>
      <c r="P37" s="69"/>
      <c r="Q37" s="70">
        <v>22</v>
      </c>
      <c r="R37" s="67"/>
      <c r="S37" s="67">
        <v>0</v>
      </c>
      <c r="T37" s="67"/>
      <c r="U37" s="71"/>
      <c r="V37" s="64">
        <v>1018.3</v>
      </c>
      <c r="W37" s="121">
        <f t="shared" si="2"/>
        <v>1028.9446361513656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9.218540243120705</v>
      </c>
      <c r="AH37">
        <f t="shared" si="5"/>
        <v>8.719685713352307</v>
      </c>
      <c r="AI37">
        <f t="shared" si="6"/>
        <v>8.080485713352306</v>
      </c>
      <c r="AJ37">
        <f t="shared" si="12"/>
        <v>3.9136822610988453</v>
      </c>
      <c r="AT37">
        <f t="shared" si="13"/>
        <v>10.550518031521744</v>
      </c>
    </row>
    <row r="38" spans="1:46" ht="12.75">
      <c r="A38" s="72">
        <v>30</v>
      </c>
      <c r="B38" s="73">
        <v>6.7</v>
      </c>
      <c r="C38" s="74">
        <v>5.8</v>
      </c>
      <c r="D38" s="74">
        <v>8.1</v>
      </c>
      <c r="E38" s="74">
        <v>2.4</v>
      </c>
      <c r="F38" s="75">
        <f t="shared" si="0"/>
        <v>5.25</v>
      </c>
      <c r="G38" s="67">
        <f t="shared" si="7"/>
        <v>86.64325276023771</v>
      </c>
      <c r="H38" s="76">
        <f t="shared" si="1"/>
        <v>4.633874995915285</v>
      </c>
      <c r="I38" s="77">
        <v>-1.4</v>
      </c>
      <c r="J38" s="75"/>
      <c r="K38" s="77">
        <v>6.2</v>
      </c>
      <c r="L38" s="74">
        <v>5.5</v>
      </c>
      <c r="M38" s="74">
        <v>5.3</v>
      </c>
      <c r="N38" s="74"/>
      <c r="O38" s="75"/>
      <c r="P38" s="78"/>
      <c r="Q38" s="79">
        <v>35</v>
      </c>
      <c r="R38" s="76"/>
      <c r="S38" s="76" t="s">
        <v>100</v>
      </c>
      <c r="T38" s="76"/>
      <c r="U38" s="80"/>
      <c r="V38" s="73">
        <v>1023.1</v>
      </c>
      <c r="W38" s="121">
        <f t="shared" si="2"/>
        <v>1033.760208564417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9.809696626511307</v>
      </c>
      <c r="AH38">
        <f t="shared" si="5"/>
        <v>9.218540243120705</v>
      </c>
      <c r="AI38">
        <f t="shared" si="6"/>
        <v>8.499440243120704</v>
      </c>
      <c r="AJ38">
        <f t="shared" si="12"/>
        <v>4.633874995915285</v>
      </c>
      <c r="AT38">
        <f t="shared" si="13"/>
        <v>10.921558852110845</v>
      </c>
    </row>
    <row r="39" spans="1:46" ht="12.75">
      <c r="A39" s="63">
        <v>31</v>
      </c>
      <c r="B39" s="64">
        <v>7.8</v>
      </c>
      <c r="C39" s="65">
        <v>6.8</v>
      </c>
      <c r="D39" s="65">
        <v>9.8</v>
      </c>
      <c r="E39" s="65">
        <v>6.7</v>
      </c>
      <c r="F39" s="66">
        <f t="shared" si="0"/>
        <v>8.25</v>
      </c>
      <c r="G39" s="67">
        <f t="shared" si="7"/>
        <v>85.82802891577734</v>
      </c>
      <c r="H39" s="67">
        <f t="shared" si="1"/>
        <v>5.579196478344275</v>
      </c>
      <c r="I39" s="68">
        <v>3.3</v>
      </c>
      <c r="J39" s="66"/>
      <c r="K39" s="68">
        <v>5.3</v>
      </c>
      <c r="L39" s="65">
        <v>6</v>
      </c>
      <c r="M39" s="65">
        <v>5.9</v>
      </c>
      <c r="N39" s="65"/>
      <c r="O39" s="66"/>
      <c r="P39" s="69"/>
      <c r="Q39" s="70">
        <v>30</v>
      </c>
      <c r="R39" s="67"/>
      <c r="S39" s="67">
        <v>0</v>
      </c>
      <c r="T39" s="67"/>
      <c r="U39" s="71"/>
      <c r="V39" s="64">
        <v>1022</v>
      </c>
      <c r="W39" s="121">
        <f t="shared" si="2"/>
        <v>1032.6068018225865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10.57743042767468</v>
      </c>
      <c r="AH39">
        <f t="shared" si="5"/>
        <v>9.877400046010854</v>
      </c>
      <c r="AI39">
        <f t="shared" si="6"/>
        <v>9.078400046010854</v>
      </c>
      <c r="AJ39">
        <f t="shared" si="12"/>
        <v>5.579196478344275</v>
      </c>
      <c r="AT39">
        <f t="shared" si="13"/>
        <v>10.925867159383053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10.855587311054745</v>
      </c>
    </row>
    <row r="41" spans="1:46" ht="13.5" thickBot="1">
      <c r="A41" s="113" t="s">
        <v>19</v>
      </c>
      <c r="B41" s="114">
        <f>SUM(B9:B39)</f>
        <v>162.50000000000003</v>
      </c>
      <c r="C41" s="115">
        <f aca="true" t="shared" si="14" ref="C41:U41">SUM(C9:C39)</f>
        <v>134.2</v>
      </c>
      <c r="D41" s="115">
        <f t="shared" si="14"/>
        <v>275.20000000000005</v>
      </c>
      <c r="E41" s="115">
        <f t="shared" si="14"/>
        <v>86.9</v>
      </c>
      <c r="F41" s="116">
        <f t="shared" si="14"/>
        <v>181.04999999999998</v>
      </c>
      <c r="G41" s="117">
        <f t="shared" si="14"/>
        <v>2670.3709986937733</v>
      </c>
      <c r="H41" s="117">
        <f>SUM(H9:H39)</f>
        <v>94.98115114763334</v>
      </c>
      <c r="I41" s="118">
        <f t="shared" si="14"/>
        <v>-10.000000000000007</v>
      </c>
      <c r="J41" s="116">
        <f t="shared" si="14"/>
        <v>0</v>
      </c>
      <c r="K41" s="118">
        <f t="shared" si="14"/>
        <v>146.10000000000002</v>
      </c>
      <c r="L41" s="115">
        <f t="shared" si="14"/>
        <v>150.7</v>
      </c>
      <c r="M41" s="115">
        <f t="shared" si="14"/>
        <v>153.20000000000002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914</v>
      </c>
      <c r="R41" s="117">
        <f t="shared" si="14"/>
        <v>0</v>
      </c>
      <c r="S41" s="117">
        <f>SUM(S9:S39)</f>
        <v>35.400000000000006</v>
      </c>
      <c r="T41" s="139"/>
      <c r="U41" s="119">
        <f t="shared" si="14"/>
        <v>0</v>
      </c>
      <c r="V41" s="117">
        <f>SUM(V9:V39)</f>
        <v>31309.100000000002</v>
      </c>
      <c r="W41" s="123">
        <f>SUM(W9:W39)</f>
        <v>31637.11547196004</v>
      </c>
      <c r="X41" s="117">
        <f>SUM(X9:X39)</f>
        <v>0</v>
      </c>
      <c r="Y41" s="123">
        <f>SUM(Y9:Y40)</f>
        <v>1</v>
      </c>
      <c r="Z41" s="138">
        <f>SUM(Z9:Z40)</f>
        <v>0</v>
      </c>
      <c r="AA41">
        <f>MAX(AA9:AA39)</f>
        <v>9</v>
      </c>
      <c r="AB41">
        <f>MAX(AB9:AB39)</f>
        <v>22</v>
      </c>
      <c r="AC41">
        <f>MAX(AC9:AC39)</f>
        <v>23</v>
      </c>
      <c r="AD41">
        <f>MAX(AD9:AD39)</f>
        <v>18</v>
      </c>
      <c r="AE41">
        <f>MAX(AE9:AE39)</f>
        <v>31</v>
      </c>
      <c r="AT41">
        <f t="shared" si="13"/>
        <v>10.829369961840113</v>
      </c>
    </row>
    <row r="42" spans="1:46" ht="12.75">
      <c r="A42" s="72" t="s">
        <v>20</v>
      </c>
      <c r="B42" s="73">
        <f>AVERAGE(B9:B39)</f>
        <v>5.241935483870969</v>
      </c>
      <c r="C42" s="74">
        <f aca="true" t="shared" si="15" ref="C42:U42">AVERAGE(C9:C39)</f>
        <v>4.329032258064516</v>
      </c>
      <c r="D42" s="74">
        <f t="shared" si="15"/>
        <v>8.877419354838711</v>
      </c>
      <c r="E42" s="74">
        <f t="shared" si="15"/>
        <v>2.803225806451613</v>
      </c>
      <c r="F42" s="75">
        <f t="shared" si="15"/>
        <v>5.840322580645161</v>
      </c>
      <c r="G42" s="76">
        <f t="shared" si="15"/>
        <v>86.14099995786366</v>
      </c>
      <c r="H42" s="76">
        <f>AVERAGE(H9:H39)</f>
        <v>3.0639081015365592</v>
      </c>
      <c r="I42" s="77">
        <f t="shared" si="15"/>
        <v>-0.32258064516129054</v>
      </c>
      <c r="J42" s="75" t="e">
        <f t="shared" si="15"/>
        <v>#DIV/0!</v>
      </c>
      <c r="K42" s="77">
        <f t="shared" si="15"/>
        <v>4.7129032258064525</v>
      </c>
      <c r="L42" s="74">
        <f t="shared" si="15"/>
        <v>4.861290322580645</v>
      </c>
      <c r="M42" s="74">
        <f t="shared" si="15"/>
        <v>4.941935483870968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29.483870967741936</v>
      </c>
      <c r="R42" s="76" t="e">
        <f t="shared" si="15"/>
        <v>#DIV/0!</v>
      </c>
      <c r="S42" s="76">
        <f>AVERAGE(S9:S39)</f>
        <v>1.4160000000000001</v>
      </c>
      <c r="T42" s="76"/>
      <c r="U42" s="76" t="e">
        <f t="shared" si="15"/>
        <v>#DIV/0!</v>
      </c>
      <c r="V42" s="76">
        <f>AVERAGE(V9:V39)</f>
        <v>1009.9709677419355</v>
      </c>
      <c r="W42" s="124">
        <f>AVERAGE(W9:W39)</f>
        <v>1020.552111998711</v>
      </c>
      <c r="X42" s="127"/>
      <c r="Y42" s="134"/>
      <c r="Z42" s="130"/>
      <c r="AT42">
        <f t="shared" si="13"/>
        <v>10.94549966326035</v>
      </c>
    </row>
    <row r="43" spans="1:46" ht="12.75">
      <c r="A43" s="72" t="s">
        <v>21</v>
      </c>
      <c r="B43" s="73">
        <f>MAX(B9:B39)</f>
        <v>12.4</v>
      </c>
      <c r="C43" s="74">
        <f aca="true" t="shared" si="16" ref="C43:U43">MAX(C9:C39)</f>
        <v>10.5</v>
      </c>
      <c r="D43" s="74">
        <f t="shared" si="16"/>
        <v>13.2</v>
      </c>
      <c r="E43" s="74">
        <f t="shared" si="16"/>
        <v>8.3</v>
      </c>
      <c r="F43" s="75">
        <f t="shared" si="16"/>
        <v>9.7</v>
      </c>
      <c r="G43" s="76">
        <f t="shared" si="16"/>
        <v>96.33074684888744</v>
      </c>
      <c r="H43" s="76">
        <f>MAX(H9:H39)</f>
        <v>9.124787265505196</v>
      </c>
      <c r="I43" s="77">
        <f t="shared" si="16"/>
        <v>5.9</v>
      </c>
      <c r="J43" s="75">
        <f t="shared" si="16"/>
        <v>0</v>
      </c>
      <c r="K43" s="77">
        <f t="shared" si="16"/>
        <v>9</v>
      </c>
      <c r="L43" s="74">
        <f t="shared" si="16"/>
        <v>8</v>
      </c>
      <c r="M43" s="74">
        <f t="shared" si="16"/>
        <v>8.5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63</v>
      </c>
      <c r="R43" s="76">
        <f t="shared" si="16"/>
        <v>0</v>
      </c>
      <c r="S43" s="76">
        <f>MAX(S9:S39)</f>
        <v>20.1</v>
      </c>
      <c r="T43" s="140"/>
      <c r="U43" s="70">
        <f t="shared" si="16"/>
        <v>0</v>
      </c>
      <c r="V43" s="76">
        <f>MAX(V9:V39)</f>
        <v>1024.8</v>
      </c>
      <c r="W43" s="124">
        <f>MAX(W9:W39)</f>
        <v>1035.7454996632603</v>
      </c>
      <c r="X43" s="127"/>
      <c r="Y43" s="134"/>
      <c r="Z43" s="127"/>
      <c r="AT43">
        <f t="shared" si="13"/>
        <v>10.670864291027018</v>
      </c>
    </row>
    <row r="44" spans="1:46" ht="13.5" thickBot="1">
      <c r="A44" s="81" t="s">
        <v>22</v>
      </c>
      <c r="B44" s="82">
        <f>MIN(B9:B39)</f>
        <v>-3.3</v>
      </c>
      <c r="C44" s="83">
        <f aca="true" t="shared" si="17" ref="C44:U44">MIN(C9:C39)</f>
        <v>-3.5</v>
      </c>
      <c r="D44" s="83">
        <f t="shared" si="17"/>
        <v>2.9</v>
      </c>
      <c r="E44" s="83">
        <f t="shared" si="17"/>
        <v>-3.9</v>
      </c>
      <c r="F44" s="84">
        <f t="shared" si="17"/>
        <v>-0.5</v>
      </c>
      <c r="G44" s="85">
        <f t="shared" si="17"/>
        <v>70.33283747237732</v>
      </c>
      <c r="H44" s="85">
        <f>MIN(H9:H39)</f>
        <v>-3.9132378591872827</v>
      </c>
      <c r="I44" s="86">
        <f t="shared" si="17"/>
        <v>-6.2</v>
      </c>
      <c r="J44" s="84">
        <f t="shared" si="17"/>
        <v>0</v>
      </c>
      <c r="K44" s="86">
        <f t="shared" si="17"/>
        <v>0.8</v>
      </c>
      <c r="L44" s="83">
        <f t="shared" si="17"/>
        <v>1.8</v>
      </c>
      <c r="M44" s="83">
        <f t="shared" si="17"/>
        <v>2.2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13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984.7</v>
      </c>
      <c r="W44" s="125">
        <f>MIN(W9:W39)</f>
        <v>995.1824404117741</v>
      </c>
      <c r="X44" s="128"/>
      <c r="Y44" s="136"/>
      <c r="Z44" s="128"/>
      <c r="AT44">
        <f t="shared" si="13"/>
        <v>10.609747971447048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10.64463615136553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10.660208564417065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10.606801822586382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66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19</v>
      </c>
      <c r="C61">
        <f>DCOUNTA(S8:S38,1,C59:C60)</f>
        <v>15</v>
      </c>
      <c r="D61">
        <f>DCOUNTA(S8:S38,1,D59:D60)</f>
        <v>7</v>
      </c>
      <c r="F61">
        <f>DCOUNTA(S8:S38,1,F59:F60)</f>
        <v>6</v>
      </c>
    </row>
    <row r="63" spans="2:4" ht="12.75">
      <c r="B63" t="s">
        <v>83</v>
      </c>
      <c r="C63" t="s">
        <v>84</v>
      </c>
      <c r="D63" t="s">
        <v>85</v>
      </c>
    </row>
    <row r="64" spans="2:4" ht="12.75">
      <c r="B64">
        <f>(B61-F61)</f>
        <v>13</v>
      </c>
      <c r="C64">
        <f>(C61-F61)</f>
        <v>9</v>
      </c>
      <c r="D64">
        <f>(D61-F61)</f>
        <v>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G9" sqref="G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99</v>
      </c>
      <c r="I4" s="60" t="s">
        <v>56</v>
      </c>
      <c r="J4" s="60">
        <v>2005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8.877419354838711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2.803225806451613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73</v>
      </c>
      <c r="B9" s="3"/>
      <c r="C9" s="22">
        <f>Data1!$F$42</f>
        <v>5.840322580645161</v>
      </c>
      <c r="D9" s="142">
        <v>2.1</v>
      </c>
      <c r="E9" s="3"/>
      <c r="F9" s="40">
        <v>1</v>
      </c>
      <c r="G9" s="89"/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13.2</v>
      </c>
      <c r="C10" s="5" t="s">
        <v>32</v>
      </c>
      <c r="D10" s="5">
        <f>Data1!$AA$41</f>
        <v>9</v>
      </c>
      <c r="E10" s="3"/>
      <c r="F10" s="40">
        <v>2</v>
      </c>
      <c r="G10" s="93"/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-3.9</v>
      </c>
      <c r="C11" s="5" t="s">
        <v>32</v>
      </c>
      <c r="D11" s="24">
        <f>Data1!$AB$41</f>
        <v>22</v>
      </c>
      <c r="E11" s="3"/>
      <c r="F11" s="40">
        <v>3</v>
      </c>
      <c r="G11" s="93"/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-6.2</v>
      </c>
      <c r="C12" s="5" t="s">
        <v>32</v>
      </c>
      <c r="D12" s="24">
        <f>Data1!$AC$41</f>
        <v>23</v>
      </c>
      <c r="E12" s="3"/>
      <c r="F12" s="40">
        <v>4</v>
      </c>
      <c r="G12" s="93"/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 t="e">
        <f>Data1!$O$42</f>
        <v>#DIV/0!</v>
      </c>
      <c r="C13" s="5"/>
      <c r="D13" s="24"/>
      <c r="E13" s="3"/>
      <c r="F13" s="40">
        <v>5</v>
      </c>
      <c r="G13" s="93"/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/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/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/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Data1!$S$41</f>
        <v>35.400000000000006</v>
      </c>
      <c r="D17" s="5">
        <v>62</v>
      </c>
      <c r="E17" s="3"/>
      <c r="F17" s="40">
        <v>9</v>
      </c>
      <c r="G17" s="93"/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/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/>
      <c r="H19" s="87"/>
      <c r="I19" s="87"/>
      <c r="J19" s="87"/>
      <c r="K19" s="87"/>
      <c r="L19" s="87"/>
      <c r="M19" s="88"/>
      <c r="N19" s="94"/>
    </row>
    <row r="20" spans="1:14" ht="12.75">
      <c r="A20" s="27" t="s">
        <v>67</v>
      </c>
      <c r="B20" s="3"/>
      <c r="C20" s="5">
        <f>Data1!$D$64</f>
        <v>1</v>
      </c>
      <c r="D20" s="5"/>
      <c r="E20" s="3"/>
      <c r="F20" s="40">
        <v>12</v>
      </c>
      <c r="G20" s="93"/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Data1!$S$43</f>
        <v>20.1</v>
      </c>
      <c r="D21" s="5"/>
      <c r="E21" s="3"/>
      <c r="F21" s="40">
        <v>13</v>
      </c>
      <c r="G21" s="93"/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Data1!$AD$41</f>
        <v>18</v>
      </c>
      <c r="D22" s="5"/>
      <c r="E22" s="3"/>
      <c r="F22" s="40">
        <v>14</v>
      </c>
      <c r="G22" s="93"/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/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/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40">
        <v>17</v>
      </c>
      <c r="G25" s="93"/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40">
        <v>18</v>
      </c>
      <c r="G26" s="93"/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/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/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/>
      <c r="H29" s="87"/>
      <c r="I29" s="87"/>
      <c r="J29" s="87"/>
      <c r="K29" s="87"/>
      <c r="L29" s="87"/>
      <c r="M29" s="88"/>
      <c r="N29" s="94"/>
    </row>
    <row r="30" spans="1:14" ht="12.75">
      <c r="A30" s="27" t="s">
        <v>95</v>
      </c>
      <c r="B30" s="3"/>
      <c r="C30" s="5">
        <f>Data1!$Q$43</f>
        <v>63</v>
      </c>
      <c r="D30" s="5"/>
      <c r="E30" s="5"/>
      <c r="F30" s="40">
        <v>22</v>
      </c>
      <c r="G30" s="93"/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Data1!$AO$9</f>
        <v>5</v>
      </c>
      <c r="D31" s="22"/>
      <c r="E31" s="5"/>
      <c r="F31" s="40">
        <v>23</v>
      </c>
      <c r="G31" s="93"/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/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/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Data1!$Y$41</f>
        <v>1</v>
      </c>
      <c r="D34" s="3"/>
      <c r="E34" s="3"/>
      <c r="F34" s="40">
        <v>26</v>
      </c>
      <c r="G34" s="93"/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/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/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>
        <v>29</v>
      </c>
      <c r="G37" s="93"/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Data1!$AL$9</f>
        <v>0</v>
      </c>
      <c r="D38" s="5"/>
      <c r="E38" s="3"/>
      <c r="F38" s="40">
        <v>30</v>
      </c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4</v>
      </c>
      <c r="D39" s="5"/>
      <c r="E39" s="3"/>
      <c r="F39" s="40">
        <v>31</v>
      </c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18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Factory Install</cp:lastModifiedBy>
  <cp:lastPrinted>2005-02-02T13:18:53Z</cp:lastPrinted>
  <dcterms:created xsi:type="dcterms:W3CDTF">1998-03-11T18:30:34Z</dcterms:created>
  <dcterms:modified xsi:type="dcterms:W3CDTF">2005-08-15T10:12:09Z</dcterms:modified>
  <cp:category/>
  <cp:version/>
  <cp:contentType/>
  <cp:contentStatus/>
</cp:coreProperties>
</file>