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<sst xmlns="http://schemas.openxmlformats.org/spreadsheetml/2006/main" count="205" uniqueCount="174">
  <si>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</si>
  <si>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</si>
  <si>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</si>
  <si>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</si>
  <si>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</si>
  <si>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</si>
  <si>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</si>
  <si>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</si>
  <si>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</si>
  <si>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</si>
  <si>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</si>
  <si>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</si>
  <si>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</si>
  <si>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</si>
  <si>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</si>
  <si>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</si>
  <si>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</si>
  <si>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</si>
  <si>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</si>
  <si>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</si>
  <si>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</si>
  <si>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</si>
  <si>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</si>
  <si>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</si>
  <si>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</si>
  <si>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</si>
  <si>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</si>
  <si>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</si>
  <si>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</si>
  <si>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</si>
  <si>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</si>
  <si>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</si>
  <si>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</si>
  <si>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</si>
  <si>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</si>
  <si>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</si>
  <si>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</si>
  <si>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</si>
  <si>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</si>
  <si>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</si>
  <si>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</si>
  <si>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</si>
  <si>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</si>
  <si>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</si>
  <si>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</si>
  <si>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</si>
  <si>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</si>
  <si>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</si>
  <si>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</si>
  <si>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</si>
  <si>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</si>
  <si>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</si>
  <si>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</si>
  <si>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</si>
  <si>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</si>
  <si>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</si>
  <si>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</si>
  <si>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</si>
  <si>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</si>
  <si>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</si>
  <si>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</si>
  <si>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</si>
  <si>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</si>
  <si>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</si>
  <si>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</si>
  <si>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</si>
  <si>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</si>
  <si>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</si>
  <si>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</si>
  <si>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</si>
  <si>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</si>
  <si>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</si>
  <si>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</si>
  <si>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</si>
  <si>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</si>
  <si>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</si>
  <si>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</si>
  <si>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</si>
  <si>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</si>
  <si>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</si>
  <si>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</si>
  <si>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</si>
  <si>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</si>
  <si>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</si>
  <si>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</si>
  <si>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</si>
  <si>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</si>
  <si>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</si>
  <si>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</si>
  <si>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</si>
  <si>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</si>
  <si>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</si>
  <si>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</si>
  <si>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</si>
  <si>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</si>
  <si>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</si>
  <si>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</si>
  <si>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</si>
  <si>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</si>
  <si>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</si>
  <si>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</si>
  <si>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</si>
  <si>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</si>
  <si>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</si>
  <si>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January </t>
  </si>
  <si>
    <t>N1</t>
  </si>
  <si>
    <t>tr</t>
  </si>
  <si>
    <t>Hard frost at first, then mostly sunny through the day. Cloudier evening with snow shower.</t>
  </si>
  <si>
    <t>SW3</t>
  </si>
  <si>
    <t>NNE1</t>
  </si>
  <si>
    <t>Frosty again, then more cloud with some sleety showers in the afternoon.</t>
  </si>
  <si>
    <t>Frosty start, then almost cloudless with long sunny periods. Temperatures struggling.</t>
  </si>
  <si>
    <t>NW1</t>
  </si>
  <si>
    <t xml:space="preserve">Severe frost first thing, then dry and sunny again with very light winds. </t>
  </si>
  <si>
    <t>S3</t>
  </si>
  <si>
    <t>Cloudy and very cold again, with spells of mostly light snow in the afternoon/evening.</t>
  </si>
  <si>
    <t>NE2</t>
  </si>
  <si>
    <t>Calm</t>
  </si>
  <si>
    <t>Snow at first (4cm) clearing to leave abright, cold day with some good sunny spells.</t>
  </si>
  <si>
    <t>Severe frost at first*, then cold and sunny with temperatures remaining below freezing.</t>
  </si>
  <si>
    <t>7th: min temp -11.3C, the lowest on records here back to 1991.</t>
  </si>
  <si>
    <t>Very cold and icy again, but sunny. Cloudier by evening with a snow shower.</t>
  </si>
  <si>
    <t>NNE2</t>
  </si>
  <si>
    <t>N2</t>
  </si>
  <si>
    <t>Very cold again, with sunny intervals and snow showers. Windier, so feeling bitter.</t>
  </si>
  <si>
    <t>NNE3</t>
  </si>
  <si>
    <t>Rather cold again, though temperatures a little higher. Spells of wet snow at times.</t>
  </si>
  <si>
    <t>Another slight covering of snow, with cloudy and grey skies again. Temperatures cold.</t>
  </si>
  <si>
    <t>4cm</t>
  </si>
  <si>
    <t>3cm</t>
  </si>
  <si>
    <t>2cm</t>
  </si>
  <si>
    <t>Cold and grey again, with a few light sleety flurries at first. Becoming windy later.</t>
  </si>
  <si>
    <t>1cm</t>
  </si>
  <si>
    <t>ESE4</t>
  </si>
  <si>
    <t>E3</t>
  </si>
  <si>
    <t>Another cold day, with further snow on and off throughout. Temperatures struggling.</t>
  </si>
  <si>
    <t>6th: 4cm snowcover obesrved - the first proper cover of the winter.</t>
  </si>
  <si>
    <t>13th: more significant fresh snow - up to 5cm deep by the end of the day.</t>
  </si>
  <si>
    <t>Cold and misty after a slight frost. Temperatures slightly higher, but still cold. Foggy eve</t>
  </si>
  <si>
    <t>13th: Freezing drizzle during the evening hours.</t>
  </si>
  <si>
    <t>SE13</t>
  </si>
  <si>
    <t>Sleety rain at first, clearing through the morning. Somewhat drier later, but still dull.</t>
  </si>
  <si>
    <t>SE6</t>
  </si>
  <si>
    <t>A wet start with a few heavy bursts of rain. This became lighter later, Much milder.</t>
  </si>
  <si>
    <t>Bright after an early ground frost, with some decent sunny periods. Less windy and mild.</t>
  </si>
  <si>
    <t>SSW3</t>
  </si>
  <si>
    <t>Bright after early ground frost. Some sunny intervals and feeling quite pleasantly mild.</t>
  </si>
  <si>
    <t>E2</t>
  </si>
  <si>
    <t>Cloudy and grey, with not sunshine. Feeling colder again than the last couple of days.</t>
  </si>
  <si>
    <t>E4</t>
  </si>
  <si>
    <t>Cold and cloudy with a little light rain or drizzle in the afternoon, not amounting to much.</t>
  </si>
  <si>
    <t>NW2</t>
  </si>
  <si>
    <t>SE3</t>
  </si>
  <si>
    <t>SE2</t>
  </si>
  <si>
    <t>Cloudy and wet with spells of heavy rain at times, but temperatures on the mild side.</t>
  </si>
  <si>
    <t>Bright with a frost at first, then some sunny intervals. Cloudier later, with rain overnight.</t>
  </si>
  <si>
    <t xml:space="preserve">Cloudy with generally very light winds. Some late brightness for a time, and dry too. </t>
  </si>
  <si>
    <t>Bright start with a ground frost. Becoming cloudy with a little light rain on and off.</t>
  </si>
  <si>
    <t xml:space="preserve">Cold and cloudy again with just a few bright or briefly sunny intervals. </t>
  </si>
  <si>
    <t>Cold with temperatures hardly rising, and a lot of cloud through the day.</t>
  </si>
  <si>
    <t>SW4</t>
  </si>
  <si>
    <t>Less cold with more breeze - and quite windy later. A spell of light rain by evening.</t>
  </si>
  <si>
    <t>NW3</t>
  </si>
  <si>
    <t>Breezy again but feeling cool with some bright or sunny spells. A spell of rain by evening.</t>
  </si>
  <si>
    <t>N4</t>
  </si>
  <si>
    <t>Some cloud but bright or sunny spells developing. A few wintry showers later in the day.</t>
  </si>
  <si>
    <t>WSW2</t>
  </si>
  <si>
    <t xml:space="preserve">Frosty start, then mostly clear with long sunny spells and just patchy cloud. </t>
  </si>
  <si>
    <t>Another frost first thing, then bright or sunny spells, but more cloud than yesterday.</t>
  </si>
  <si>
    <t>Notes:</t>
  </si>
  <si>
    <t>With a mean temperature of 1.0C, this was the coldest January on local records back to 1992 - and the coldest in the wider locality since 1987.</t>
  </si>
  <si>
    <t>The highest temperature of just 9.1C, and the lowest of -11.3c, were both the lowest such figures on record at this site. The highest 24hr min</t>
  </si>
  <si>
    <t>of 3.2C was also a record-breaker. Rainfall was close to normal, but higher than in 2009 - though not as wet as 2008. The frequency of air</t>
  </si>
  <si>
    <t xml:space="preserve">and ground frost was similar to January 2009.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</si>
</sst>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3" xfId="0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1.1</c:v>
                </c:pt>
                <c:pt idx="1">
                  <c:v>4.3</c:v>
                </c:pt>
                <c:pt idx="2">
                  <c:v>0.7</c:v>
                </c:pt>
                <c:pt idx="3">
                  <c:v>0.2</c:v>
                </c:pt>
                <c:pt idx="4">
                  <c:v>0.2</c:v>
                </c:pt>
                <c:pt idx="5">
                  <c:v>1.2</c:v>
                </c:pt>
                <c:pt idx="6">
                  <c:v>-0.9</c:v>
                </c:pt>
                <c:pt idx="7">
                  <c:v>0.4</c:v>
                </c:pt>
                <c:pt idx="8">
                  <c:v>1.7</c:v>
                </c:pt>
                <c:pt idx="9">
                  <c:v>1.7</c:v>
                </c:pt>
                <c:pt idx="10">
                  <c:v>0.9</c:v>
                </c:pt>
                <c:pt idx="11">
                  <c:v>1.1</c:v>
                </c:pt>
                <c:pt idx="12">
                  <c:v>1.1</c:v>
                </c:pt>
                <c:pt idx="13">
                  <c:v>2.5</c:v>
                </c:pt>
                <c:pt idx="14">
                  <c:v>4.5</c:v>
                </c:pt>
                <c:pt idx="15">
                  <c:v>6</c:v>
                </c:pt>
                <c:pt idx="16">
                  <c:v>8</c:v>
                </c:pt>
                <c:pt idx="17">
                  <c:v>9.1</c:v>
                </c:pt>
                <c:pt idx="18">
                  <c:v>5</c:v>
                </c:pt>
                <c:pt idx="19">
                  <c:v>3.9</c:v>
                </c:pt>
                <c:pt idx="20">
                  <c:v>7.1</c:v>
                </c:pt>
                <c:pt idx="21">
                  <c:v>8.2</c:v>
                </c:pt>
                <c:pt idx="22">
                  <c:v>4.6</c:v>
                </c:pt>
                <c:pt idx="23">
                  <c:v>6</c:v>
                </c:pt>
                <c:pt idx="24">
                  <c:v>2.8</c:v>
                </c:pt>
                <c:pt idx="25">
                  <c:v>2.3</c:v>
                </c:pt>
                <c:pt idx="26">
                  <c:v>7.6</c:v>
                </c:pt>
                <c:pt idx="27">
                  <c:v>6.9</c:v>
                </c:pt>
                <c:pt idx="28">
                  <c:v>5</c:v>
                </c:pt>
                <c:pt idx="29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-5.9</c:v>
                </c:pt>
                <c:pt idx="1">
                  <c:v>-5.4</c:v>
                </c:pt>
                <c:pt idx="2">
                  <c:v>-3.2</c:v>
                </c:pt>
                <c:pt idx="3">
                  <c:v>-6.3</c:v>
                </c:pt>
                <c:pt idx="4">
                  <c:v>-5.8</c:v>
                </c:pt>
                <c:pt idx="5">
                  <c:v>-1.9</c:v>
                </c:pt>
                <c:pt idx="6">
                  <c:v>-11.3</c:v>
                </c:pt>
                <c:pt idx="7">
                  <c:v>-8.7</c:v>
                </c:pt>
                <c:pt idx="8">
                  <c:v>-5.6</c:v>
                </c:pt>
                <c:pt idx="9">
                  <c:v>-3</c:v>
                </c:pt>
                <c:pt idx="10">
                  <c:v>0.4</c:v>
                </c:pt>
                <c:pt idx="11">
                  <c:v>0.3</c:v>
                </c:pt>
                <c:pt idx="12">
                  <c:v>0</c:v>
                </c:pt>
                <c:pt idx="13">
                  <c:v>-0.4</c:v>
                </c:pt>
                <c:pt idx="14">
                  <c:v>-0.9</c:v>
                </c:pt>
                <c:pt idx="15">
                  <c:v>0.3</c:v>
                </c:pt>
                <c:pt idx="16">
                  <c:v>1.6</c:v>
                </c:pt>
                <c:pt idx="17">
                  <c:v>1.9</c:v>
                </c:pt>
                <c:pt idx="18">
                  <c:v>2.4</c:v>
                </c:pt>
                <c:pt idx="19">
                  <c:v>3.2</c:v>
                </c:pt>
                <c:pt idx="20">
                  <c:v>-0.5</c:v>
                </c:pt>
                <c:pt idx="21">
                  <c:v>0.5</c:v>
                </c:pt>
                <c:pt idx="22">
                  <c:v>1.7</c:v>
                </c:pt>
                <c:pt idx="23">
                  <c:v>1</c:v>
                </c:pt>
                <c:pt idx="24">
                  <c:v>1.2</c:v>
                </c:pt>
                <c:pt idx="25">
                  <c:v>1.5</c:v>
                </c:pt>
                <c:pt idx="26">
                  <c:v>-1.8</c:v>
                </c:pt>
                <c:pt idx="27">
                  <c:v>1.4</c:v>
                </c:pt>
                <c:pt idx="28">
                  <c:v>2.7</c:v>
                </c:pt>
                <c:pt idx="29">
                  <c:v>-2.4</c:v>
                </c:pt>
              </c:numCache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021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3.1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</c:v>
                </c:pt>
                <c:pt idx="9">
                  <c:v>3.1</c:v>
                </c:pt>
                <c:pt idx="10">
                  <c:v>0.5</c:v>
                </c:pt>
                <c:pt idx="11">
                  <c:v>0.5</c:v>
                </c:pt>
                <c:pt idx="12">
                  <c:v>2</c:v>
                </c:pt>
                <c:pt idx="13">
                  <c:v>3.9</c:v>
                </c:pt>
                <c:pt idx="14">
                  <c:v>7.5</c:v>
                </c:pt>
                <c:pt idx="15">
                  <c:v>4.5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</c:v>
                </c:pt>
                <c:pt idx="21">
                  <c:v>18.1</c:v>
                </c:pt>
                <c:pt idx="22">
                  <c:v>0</c:v>
                </c:pt>
                <c:pt idx="23">
                  <c:v>2.5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2.4</c:v>
                </c:pt>
                <c:pt idx="28">
                  <c:v>0</c:v>
                </c:pt>
              </c:numCache>
            </c:numRef>
          </c:val>
        </c:ser>
        <c:axId val="6653981"/>
        <c:axId val="59885830"/>
      </c:barChart>
      <c:catAx>
        <c:axId val="665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53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3.4</c:v>
                </c:pt>
                <c:pt idx="1">
                  <c:v>0.6</c:v>
                </c:pt>
                <c:pt idx="2">
                  <c:v>4.4</c:v>
                </c:pt>
                <c:pt idx="3">
                  <c:v>4.3</c:v>
                </c:pt>
                <c:pt idx="4">
                  <c:v>0</c:v>
                </c:pt>
                <c:pt idx="5">
                  <c:v>3.1</c:v>
                </c:pt>
                <c:pt idx="6">
                  <c:v>4.2</c:v>
                </c:pt>
                <c:pt idx="7">
                  <c:v>3.6</c:v>
                </c:pt>
                <c:pt idx="8">
                  <c:v>2.7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4.6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2.3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1.2</c:v>
                </c:pt>
                <c:pt idx="26">
                  <c:v>1</c:v>
                </c:pt>
                <c:pt idx="27">
                  <c:v>1.9</c:v>
                </c:pt>
                <c:pt idx="28">
                  <c:v>2.7</c:v>
                </c:pt>
              </c:numCache>
            </c:numRef>
          </c:val>
        </c:ser>
        <c:axId val="2101559"/>
        <c:axId val="18914032"/>
      </c:barChart>
      <c:catAx>
        <c:axId val="2101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 val="autoZero"/>
        <c:auto val="1"/>
        <c:lblOffset val="100"/>
        <c:noMultiLvlLbl val="0"/>
      </c:catAx>
      <c:valAx>
        <c:axId val="18914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101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-10.3</c:v>
                </c:pt>
                <c:pt idx="1">
                  <c:v>-9.3</c:v>
                </c:pt>
                <c:pt idx="2">
                  <c:v>-8.1</c:v>
                </c:pt>
                <c:pt idx="3">
                  <c:v>-10.4</c:v>
                </c:pt>
                <c:pt idx="4">
                  <c:v>-9</c:v>
                </c:pt>
                <c:pt idx="5">
                  <c:v>-0.5</c:v>
                </c:pt>
                <c:pt idx="6">
                  <c:v>-16.9</c:v>
                </c:pt>
                <c:pt idx="7">
                  <c:v>-14</c:v>
                </c:pt>
                <c:pt idx="8">
                  <c:v>-9</c:v>
                </c:pt>
                <c:pt idx="9">
                  <c:v>-5</c:v>
                </c:pt>
                <c:pt idx="10">
                  <c:v>0.2</c:v>
                </c:pt>
                <c:pt idx="11">
                  <c:v>0.1</c:v>
                </c:pt>
                <c:pt idx="12">
                  <c:v>-0.2</c:v>
                </c:pt>
                <c:pt idx="13">
                  <c:v>-1.5</c:v>
                </c:pt>
                <c:pt idx="14">
                  <c:v>-0.1</c:v>
                </c:pt>
                <c:pt idx="15">
                  <c:v>0</c:v>
                </c:pt>
                <c:pt idx="16">
                  <c:v>-1.9</c:v>
                </c:pt>
                <c:pt idx="17">
                  <c:v>-2.4</c:v>
                </c:pt>
                <c:pt idx="18">
                  <c:v>-1.5</c:v>
                </c:pt>
                <c:pt idx="19">
                  <c:v>1.5</c:v>
                </c:pt>
                <c:pt idx="20">
                  <c:v>-3.8</c:v>
                </c:pt>
                <c:pt idx="21">
                  <c:v>0.1</c:v>
                </c:pt>
                <c:pt idx="22">
                  <c:v>-2.1</c:v>
                </c:pt>
                <c:pt idx="23">
                  <c:v>-1.8</c:v>
                </c:pt>
                <c:pt idx="24">
                  <c:v>-1.7</c:v>
                </c:pt>
                <c:pt idx="25">
                  <c:v>0.2</c:v>
                </c:pt>
                <c:pt idx="26">
                  <c:v>-4.4</c:v>
                </c:pt>
                <c:pt idx="27">
                  <c:v>-0.2</c:v>
                </c:pt>
                <c:pt idx="28">
                  <c:v>0.5</c:v>
                </c:pt>
                <c:pt idx="29">
                  <c:v>-6.7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6008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1.5</c:v>
                </c:pt>
                <c:pt idx="1">
                  <c:v>1.2</c:v>
                </c:pt>
                <c:pt idx="2">
                  <c:v>1.6</c:v>
                </c:pt>
                <c:pt idx="3">
                  <c:v>0.9</c:v>
                </c:pt>
                <c:pt idx="4">
                  <c:v>0.4</c:v>
                </c:pt>
                <c:pt idx="5">
                  <c:v>1.1</c:v>
                </c:pt>
                <c:pt idx="6">
                  <c:v>1.1</c:v>
                </c:pt>
                <c:pt idx="7">
                  <c:v>1.1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1.5</c:v>
                </c:pt>
                <c:pt idx="12">
                  <c:v>1.7</c:v>
                </c:pt>
                <c:pt idx="13">
                  <c:v>1.9</c:v>
                </c:pt>
                <c:pt idx="14">
                  <c:v>2.3</c:v>
                </c:pt>
                <c:pt idx="15">
                  <c:v>3</c:v>
                </c:pt>
                <c:pt idx="16">
                  <c:v>2</c:v>
                </c:pt>
                <c:pt idx="17">
                  <c:v>4.1</c:v>
                </c:pt>
                <c:pt idx="18">
                  <c:v>4.4</c:v>
                </c:pt>
                <c:pt idx="19">
                  <c:v>4.3</c:v>
                </c:pt>
                <c:pt idx="20">
                  <c:v>3.2</c:v>
                </c:pt>
                <c:pt idx="21">
                  <c:v>6</c:v>
                </c:pt>
                <c:pt idx="22">
                  <c:v>5</c:v>
                </c:pt>
                <c:pt idx="23">
                  <c:v>4.1</c:v>
                </c:pt>
                <c:pt idx="24">
                  <c:v>4.4</c:v>
                </c:pt>
                <c:pt idx="25">
                  <c:v>3.8</c:v>
                </c:pt>
                <c:pt idx="26">
                  <c:v>3.6</c:v>
                </c:pt>
                <c:pt idx="27">
                  <c:v>4</c:v>
                </c:pt>
                <c:pt idx="28">
                  <c:v>4.5</c:v>
                </c:pt>
                <c:pt idx="29">
                  <c:v>1.8</c:v>
                </c:pt>
              </c:numCache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012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2.6</c:v>
                </c:pt>
                <c:pt idx="1">
                  <c:v>2.3</c:v>
                </c:pt>
                <c:pt idx="2">
                  <c:v>2.3</c:v>
                </c:pt>
                <c:pt idx="3">
                  <c:v>2.6</c:v>
                </c:pt>
                <c:pt idx="4">
                  <c:v>1.7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1.7</c:v>
                </c:pt>
                <c:pt idx="9">
                  <c:v>1.7</c:v>
                </c:pt>
                <c:pt idx="10">
                  <c:v>1.9</c:v>
                </c:pt>
                <c:pt idx="11">
                  <c:v>2</c:v>
                </c:pt>
                <c:pt idx="12">
                  <c:v>2.1</c:v>
                </c:pt>
                <c:pt idx="13">
                  <c:v>2.3</c:v>
                </c:pt>
                <c:pt idx="14">
                  <c:v>2.7</c:v>
                </c:pt>
                <c:pt idx="15">
                  <c:v>2.9</c:v>
                </c:pt>
                <c:pt idx="16">
                  <c:v>2.5</c:v>
                </c:pt>
                <c:pt idx="17">
                  <c:v>3.5</c:v>
                </c:pt>
                <c:pt idx="18">
                  <c:v>4.4</c:v>
                </c:pt>
                <c:pt idx="19">
                  <c:v>4.5</c:v>
                </c:pt>
                <c:pt idx="20">
                  <c:v>4</c:v>
                </c:pt>
                <c:pt idx="21">
                  <c:v>5.3</c:v>
                </c:pt>
                <c:pt idx="22">
                  <c:v>5.1</c:v>
                </c:pt>
                <c:pt idx="23">
                  <c:v>4.6</c:v>
                </c:pt>
                <c:pt idx="24">
                  <c:v>4.7</c:v>
                </c:pt>
                <c:pt idx="25">
                  <c:v>4.1</c:v>
                </c:pt>
                <c:pt idx="26">
                  <c:v>4.4</c:v>
                </c:pt>
                <c:pt idx="27">
                  <c:v>4.7</c:v>
                </c:pt>
                <c:pt idx="28">
                  <c:v>4.8</c:v>
                </c:pt>
                <c:pt idx="29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6.9</c:v>
                </c:pt>
                <c:pt idx="1">
                  <c:v>6.7</c:v>
                </c:pt>
                <c:pt idx="2">
                  <c:v>6.6</c:v>
                </c:pt>
                <c:pt idx="3">
                  <c:v>6.4</c:v>
                </c:pt>
                <c:pt idx="4">
                  <c:v>6.3</c:v>
                </c:pt>
                <c:pt idx="5">
                  <c:v>6.1</c:v>
                </c:pt>
                <c:pt idx="6">
                  <c:v>6.1</c:v>
                </c:pt>
                <c:pt idx="7">
                  <c:v>6</c:v>
                </c:pt>
                <c:pt idx="8">
                  <c:v>5.9</c:v>
                </c:pt>
                <c:pt idx="9">
                  <c:v>5.8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5.6</c:v>
                </c:pt>
                <c:pt idx="14">
                  <c:v>5.6</c:v>
                </c:pt>
                <c:pt idx="15">
                  <c:v>5.7</c:v>
                </c:pt>
                <c:pt idx="16">
                  <c:v>5.8</c:v>
                </c:pt>
                <c:pt idx="17">
                  <c:v>5.9</c:v>
                </c:pt>
                <c:pt idx="18">
                  <c:v>6</c:v>
                </c:pt>
                <c:pt idx="19">
                  <c:v>6.1</c:v>
                </c:pt>
                <c:pt idx="20">
                  <c:v>6.2</c:v>
                </c:pt>
                <c:pt idx="21">
                  <c:v>6.2</c:v>
                </c:pt>
                <c:pt idx="22">
                  <c:v>6.4</c:v>
                </c:pt>
                <c:pt idx="23">
                  <c:v>6.6</c:v>
                </c:pt>
                <c:pt idx="24">
                  <c:v>6.6</c:v>
                </c:pt>
                <c:pt idx="25">
                  <c:v>6.7</c:v>
                </c:pt>
                <c:pt idx="26">
                  <c:v>6.6</c:v>
                </c:pt>
                <c:pt idx="27">
                  <c:v>6.6</c:v>
                </c:pt>
                <c:pt idx="28">
                  <c:v>6.5</c:v>
                </c:pt>
                <c:pt idx="29">
                  <c:v>6.5</c:v>
                </c:pt>
              </c:numCache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968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1006.9427469824566</c:v>
                </c:pt>
                <c:pt idx="1">
                  <c:v>1014.7550498911926</c:v>
                </c:pt>
                <c:pt idx="2">
                  <c:v>1025.957936150294</c:v>
                </c:pt>
                <c:pt idx="3">
                  <c:v>1022.1101600893671</c:v>
                </c:pt>
                <c:pt idx="4">
                  <c:v>1005.0917298277941</c:v>
                </c:pt>
                <c:pt idx="5">
                  <c:v>1005.0051761637426</c:v>
                </c:pt>
                <c:pt idx="6">
                  <c:v>1013.0187044779425</c:v>
                </c:pt>
                <c:pt idx="7">
                  <c:v>1024.144387260951</c:v>
                </c:pt>
                <c:pt idx="8">
                  <c:v>1029.2935629377776</c:v>
                </c:pt>
                <c:pt idx="9">
                  <c:v>1022.5354406246527</c:v>
                </c:pt>
                <c:pt idx="10">
                  <c:v>1020.1532789393156</c:v>
                </c:pt>
                <c:pt idx="11">
                  <c:v>1012.3673288151556</c:v>
                </c:pt>
                <c:pt idx="12">
                  <c:v>1001.4795279267951</c:v>
                </c:pt>
                <c:pt idx="13">
                  <c:v>1003.0849128544997</c:v>
                </c:pt>
                <c:pt idx="14">
                  <c:v>1015.201078556115</c:v>
                </c:pt>
                <c:pt idx="15">
                  <c:v>1002.9579214871698</c:v>
                </c:pt>
                <c:pt idx="16">
                  <c:v>1014.1395856243456</c:v>
                </c:pt>
                <c:pt idx="17">
                  <c:v>1022.9781994855438</c:v>
                </c:pt>
                <c:pt idx="18">
                  <c:v>1022.9125373323227</c:v>
                </c:pt>
                <c:pt idx="19">
                  <c:v>1011.4541059025368</c:v>
                </c:pt>
                <c:pt idx="20">
                  <c:v>1019.4497729959498</c:v>
                </c:pt>
                <c:pt idx="21">
                  <c:v>1014.0420121145963</c:v>
                </c:pt>
                <c:pt idx="22">
                  <c:v>1021.9637699063197</c:v>
                </c:pt>
                <c:pt idx="23">
                  <c:v>1024.7785124727345</c:v>
                </c:pt>
                <c:pt idx="24">
                  <c:v>1031.486435346316</c:v>
                </c:pt>
                <c:pt idx="25">
                  <c:v>1041.6439870409686</c:v>
                </c:pt>
                <c:pt idx="26">
                  <c:v>1033.8662092164473</c:v>
                </c:pt>
                <c:pt idx="27">
                  <c:v>1016.0833588427608</c:v>
                </c:pt>
                <c:pt idx="28">
                  <c:v>992.4671825524482</c:v>
                </c:pt>
                <c:pt idx="29">
                  <c:v>1002.2065377195311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72777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-6.569694245655609</c:v>
                </c:pt>
                <c:pt idx="1">
                  <c:v>-1.7348546142989458</c:v>
                </c:pt>
                <c:pt idx="2">
                  <c:v>-3.2997891149938865</c:v>
                </c:pt>
                <c:pt idx="3">
                  <c:v>-5.973583986289116</c:v>
                </c:pt>
                <c:pt idx="4">
                  <c:v>-2.7717466216353954</c:v>
                </c:pt>
                <c:pt idx="5">
                  <c:v>-0.5493569717961776</c:v>
                </c:pt>
                <c:pt idx="6">
                  <c:v>-8.279174522351491</c:v>
                </c:pt>
                <c:pt idx="7">
                  <c:v>-5.938122925521287</c:v>
                </c:pt>
                <c:pt idx="8">
                  <c:v>-3.9157801395668415</c:v>
                </c:pt>
                <c:pt idx="9">
                  <c:v>-1.745826598843974</c:v>
                </c:pt>
                <c:pt idx="10">
                  <c:v>-0.23865717692742933</c:v>
                </c:pt>
                <c:pt idx="11">
                  <c:v>-0.13514436778557531</c:v>
                </c:pt>
                <c:pt idx="12">
                  <c:v>-0.5319868187855642</c:v>
                </c:pt>
                <c:pt idx="13">
                  <c:v>-0.5493569717961776</c:v>
                </c:pt>
                <c:pt idx="14">
                  <c:v>0.04529060953212997</c:v>
                </c:pt>
                <c:pt idx="15">
                  <c:v>3.3552179583626653</c:v>
                </c:pt>
                <c:pt idx="16">
                  <c:v>1.105005618068097</c:v>
                </c:pt>
                <c:pt idx="17">
                  <c:v>2.8016720037893172</c:v>
                </c:pt>
                <c:pt idx="18">
                  <c:v>4.293579772897711</c:v>
                </c:pt>
                <c:pt idx="19">
                  <c:v>1.3305695326951827</c:v>
                </c:pt>
                <c:pt idx="20">
                  <c:v>-0.6320414053431288</c:v>
                </c:pt>
                <c:pt idx="21">
                  <c:v>6.664432570887687</c:v>
                </c:pt>
                <c:pt idx="22">
                  <c:v>2.650387400306464</c:v>
                </c:pt>
                <c:pt idx="23">
                  <c:v>0.6588108940164801</c:v>
                </c:pt>
                <c:pt idx="24">
                  <c:v>1.2327113026809355</c:v>
                </c:pt>
                <c:pt idx="25">
                  <c:v>-0.1537471695635782</c:v>
                </c:pt>
                <c:pt idx="26">
                  <c:v>-0.8505192269695614</c:v>
                </c:pt>
                <c:pt idx="27">
                  <c:v>1.871559553439199</c:v>
                </c:pt>
                <c:pt idx="28">
                  <c:v>2.5978686771614496</c:v>
                </c:pt>
                <c:pt idx="29">
                  <c:v>-4.713407300035455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8458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a6d633e-171a-4baf-a8fc-aa03b225ef47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0.02775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74f29cc-cb3b-4ba5-8a82-be2cd20238f3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26e4ab-daf4-4fa0-9e0f-09fe06f70d0e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0.51125</cdr:y>
    </cdr:from>
    <cdr:to>
      <cdr:x>0.522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34200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43a0823-0f1e-43b6-92ad-988ea9ebc651}" type="TxLink">
            <a:rPr lang="en-US" cap="none" sz="1000" b="0" i="0" u="none" baseline="0">
              <a:latin typeface="Arial"/>
              <a:ea typeface="Arial"/>
              <a:cs typeface="Arial"/>
            </a:rPr>
            <a:t>3.4 </a:t>
          </a:fld>
        </a:p>
      </cdr:txBody>
    </cdr:sp>
  </cdr:relSizeAnchor>
  <cdr:relSizeAnchor xmlns:cdr="http://schemas.openxmlformats.org/drawingml/2006/chartDrawing">
    <cdr:from>
      <cdr:x>0.798</cdr:x>
      <cdr:y>0.02525</cdr:y>
    </cdr:from>
    <cdr:to>
      <cdr:x>0.88675</cdr:x>
      <cdr:y>0.059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9182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e4c479c-c6a4-4598-8c89-f4537129197a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9814feb-2926-414a-a5d8-f52343517eac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911f320-7571-49b4-a332-55a938cff73c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6369b9c-41cb-4baa-9063-69dc46237f71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0.03675</cdr:y>
    </cdr:from>
    <cdr:to>
      <cdr:x>0.92725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9ff0ecd-3c41-42e9-9f5d-362c8eafc2f8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8" activePane="bottomLeft" state="split"/>
      <selection pane="topLeft" activeCell="R2" sqref="R2"/>
      <selection pane="bottomLeft" activeCell="T43" sqref="T43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5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2"/>
      <c r="X1" s="2"/>
    </row>
    <row r="2" spans="1:24" ht="12.75">
      <c r="A2" s="4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0"/>
      <c r="Q2" s="40"/>
      <c r="R2" s="2"/>
      <c r="S2" s="2"/>
      <c r="T2" s="40"/>
      <c r="U2" s="40"/>
      <c r="V2" s="40"/>
      <c r="W2" s="2"/>
      <c r="X2" s="2"/>
    </row>
    <row r="3" spans="1:24" ht="13.5" thickBot="1">
      <c r="A3" s="58" t="s">
        <v>91</v>
      </c>
      <c r="B3" s="49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8"/>
      <c r="U3" s="48"/>
      <c r="V3" s="49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6" t="s">
        <v>104</v>
      </c>
      <c r="R4" s="57">
        <v>2010</v>
      </c>
      <c r="S4" s="57"/>
      <c r="T4" s="7"/>
      <c r="U4" s="7"/>
      <c r="V4" s="57"/>
      <c r="W4" s="18"/>
      <c r="X4" s="99"/>
      <c r="Y4" s="96"/>
      <c r="Z4" s="154" t="s">
        <v>92</v>
      </c>
      <c r="AA4" s="128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0"/>
      <c r="Y5" s="97"/>
      <c r="Z5" s="155"/>
      <c r="AA5" s="129"/>
      <c r="AB5" s="39" t="s">
        <v>85</v>
      </c>
    </row>
    <row r="6" spans="1:27" ht="13.5" customHeight="1" thickBot="1">
      <c r="A6" s="30" t="s">
        <v>0</v>
      </c>
      <c r="B6" s="149" t="s">
        <v>1</v>
      </c>
      <c r="C6" s="150"/>
      <c r="D6" s="150"/>
      <c r="E6" s="150"/>
      <c r="F6" s="151"/>
      <c r="G6" s="30" t="s">
        <v>74</v>
      </c>
      <c r="H6" s="54" t="s">
        <v>79</v>
      </c>
      <c r="I6" s="51" t="s">
        <v>2</v>
      </c>
      <c r="J6" s="14"/>
      <c r="K6" s="51" t="s">
        <v>4</v>
      </c>
      <c r="L6" s="6"/>
      <c r="M6" s="6"/>
      <c r="N6" s="6"/>
      <c r="O6" s="14"/>
      <c r="P6" s="29" t="s">
        <v>5</v>
      </c>
      <c r="Q6" s="14"/>
      <c r="R6" s="30" t="s">
        <v>6</v>
      </c>
      <c r="S6" s="30" t="s">
        <v>102</v>
      </c>
      <c r="T6" s="30" t="s">
        <v>3</v>
      </c>
      <c r="U6" s="30" t="s">
        <v>3</v>
      </c>
      <c r="V6" s="30" t="s">
        <v>99</v>
      </c>
      <c r="W6" s="36" t="s">
        <v>61</v>
      </c>
      <c r="X6" s="101" t="s">
        <v>61</v>
      </c>
      <c r="Y6" s="152" t="s">
        <v>26</v>
      </c>
      <c r="Z6" s="155"/>
      <c r="AA6" s="129"/>
    </row>
    <row r="7" spans="1:27" ht="12.75">
      <c r="A7" s="31" t="s">
        <v>7</v>
      </c>
      <c r="B7" s="29" t="s">
        <v>8</v>
      </c>
      <c r="C7" s="6"/>
      <c r="D7" s="6"/>
      <c r="E7" s="6"/>
      <c r="F7" s="50" t="s">
        <v>20</v>
      </c>
      <c r="G7" s="31" t="s">
        <v>73</v>
      </c>
      <c r="H7" s="55" t="s">
        <v>80</v>
      </c>
      <c r="I7" s="52"/>
      <c r="J7" s="16"/>
      <c r="K7" s="52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1"/>
      <c r="U7" s="31" t="s">
        <v>46</v>
      </c>
      <c r="V7" s="35" t="s">
        <v>100</v>
      </c>
      <c r="W7" s="37" t="s">
        <v>62</v>
      </c>
      <c r="X7" s="102" t="s">
        <v>63</v>
      </c>
      <c r="Y7" s="152"/>
      <c r="Z7" s="155"/>
      <c r="AA7" s="129"/>
    </row>
    <row r="8" spans="1:42" ht="40.5" thickBot="1">
      <c r="A8" s="32"/>
      <c r="B8" s="28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2" t="s">
        <v>36</v>
      </c>
      <c r="H8" s="32" t="s">
        <v>81</v>
      </c>
      <c r="I8" s="53" t="s">
        <v>16</v>
      </c>
      <c r="J8" s="20" t="s">
        <v>17</v>
      </c>
      <c r="K8" s="53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8" t="s">
        <v>86</v>
      </c>
      <c r="Q8" s="10" t="s">
        <v>93</v>
      </c>
      <c r="R8" s="10" t="s">
        <v>11</v>
      </c>
      <c r="S8" s="139"/>
      <c r="T8" s="32" t="s">
        <v>18</v>
      </c>
      <c r="U8" s="32" t="s">
        <v>95</v>
      </c>
      <c r="V8" s="32" t="s">
        <v>101</v>
      </c>
      <c r="W8" s="32" t="s">
        <v>64</v>
      </c>
      <c r="X8" s="103" t="s">
        <v>64</v>
      </c>
      <c r="Y8" s="153"/>
      <c r="Z8" s="156"/>
      <c r="AA8" s="129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0">
        <v>1</v>
      </c>
      <c r="B9" s="61">
        <v>-5.2</v>
      </c>
      <c r="C9" s="62">
        <v>-5.6</v>
      </c>
      <c r="D9" s="62">
        <v>1.1</v>
      </c>
      <c r="E9" s="62">
        <v>-5.9</v>
      </c>
      <c r="F9" s="63">
        <f aca="true" t="shared" si="0" ref="F9:F39">AVERAGE(D9:E9)</f>
        <v>-2.4000000000000004</v>
      </c>
      <c r="G9" s="64">
        <f>100*(AJ9/AH9)</f>
        <v>90.05974042816288</v>
      </c>
      <c r="H9" s="64">
        <f aca="true" t="shared" si="1" ref="H9:H39">AK9</f>
        <v>-6.569694245655609</v>
      </c>
      <c r="I9" s="65">
        <v>-10.3</v>
      </c>
      <c r="J9" s="63"/>
      <c r="L9" s="65">
        <v>1.5</v>
      </c>
      <c r="M9" s="62">
        <v>2.6</v>
      </c>
      <c r="N9" s="62">
        <v>5</v>
      </c>
      <c r="O9" s="62">
        <v>6.9</v>
      </c>
      <c r="P9" s="66" t="s">
        <v>105</v>
      </c>
      <c r="Q9" s="67">
        <v>15</v>
      </c>
      <c r="R9" s="64">
        <v>3.4</v>
      </c>
      <c r="S9" s="64">
        <v>30.3</v>
      </c>
      <c r="T9" s="64" t="s">
        <v>106</v>
      </c>
      <c r="U9" s="64"/>
      <c r="V9" s="68">
        <v>0</v>
      </c>
      <c r="W9" s="61">
        <v>996.1</v>
      </c>
      <c r="X9" s="118">
        <f aca="true" t="shared" si="2" ref="X9:X39">W9+AU17</f>
        <v>1006.9427469824566</v>
      </c>
      <c r="Y9" s="127">
        <v>0</v>
      </c>
      <c r="Z9" s="130">
        <v>1</v>
      </c>
      <c r="AA9" s="123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4.149065155671926</v>
      </c>
      <c r="AI9">
        <f aca="true" t="shared" si="5" ref="AI9:AI39">IF(W9&gt;=0,6.107*EXP(17.38*(C9/(239+C9))),6.107*EXP(22.44*(C9/(272.4+C9))))</f>
        <v>4.024637309393489</v>
      </c>
      <c r="AJ9">
        <f aca="true" t="shared" si="6" ref="AJ9:AJ39">IF(C9&gt;=0,AI9-(0.000799*1000*(B9-C9)),AI9-(0.00072*1000*(B9-C9)))</f>
        <v>3.736637309393489</v>
      </c>
      <c r="AK9">
        <f>239*LN(AJ9/6.107)/(17.38-LN(AJ9/6.107))</f>
        <v>-6.569694245655609</v>
      </c>
      <c r="AM9">
        <f>COUNTIF(V9:V39,"&lt;1")</f>
        <v>6</v>
      </c>
      <c r="AN9">
        <f>COUNTIF(E9:E39,"&lt;0")</f>
        <v>16</v>
      </c>
      <c r="AO9">
        <f>COUNTIF(I9:I39,"&lt;0")</f>
        <v>24</v>
      </c>
      <c r="AP9">
        <f>COUNTIF(Q9:Q39,"&gt;=39")</f>
        <v>0</v>
      </c>
    </row>
    <row r="10" spans="1:37" ht="12.75">
      <c r="A10" s="69">
        <v>2</v>
      </c>
      <c r="B10" s="70">
        <v>-0.9</v>
      </c>
      <c r="C10" s="71">
        <v>-1.2</v>
      </c>
      <c r="D10" s="71">
        <v>4.3</v>
      </c>
      <c r="E10" s="71">
        <v>-5.4</v>
      </c>
      <c r="F10" s="72">
        <f t="shared" si="0"/>
        <v>-0.5500000000000003</v>
      </c>
      <c r="G10" s="64">
        <f aca="true" t="shared" si="7" ref="G10:G39">100*(AJ10/AH10)</f>
        <v>94.04607037307657</v>
      </c>
      <c r="H10" s="73">
        <f t="shared" si="1"/>
        <v>-1.7348546142989458</v>
      </c>
      <c r="I10" s="74">
        <v>-9.3</v>
      </c>
      <c r="J10" s="72"/>
      <c r="K10" s="74"/>
      <c r="L10" s="71">
        <v>1.2</v>
      </c>
      <c r="M10" s="71">
        <v>2.3</v>
      </c>
      <c r="N10" s="71">
        <v>4.7</v>
      </c>
      <c r="O10" s="72">
        <v>6.7</v>
      </c>
      <c r="P10" s="75" t="s">
        <v>108</v>
      </c>
      <c r="Q10" s="76">
        <v>21</v>
      </c>
      <c r="R10" s="73">
        <v>0.6</v>
      </c>
      <c r="S10" s="73">
        <v>27.7</v>
      </c>
      <c r="T10" s="73">
        <v>0.8</v>
      </c>
      <c r="U10" s="73"/>
      <c r="V10" s="77">
        <v>6</v>
      </c>
      <c r="W10" s="70">
        <v>1004</v>
      </c>
      <c r="X10" s="118">
        <f t="shared" si="2"/>
        <v>1014.7550498911926</v>
      </c>
      <c r="Y10" s="124">
        <v>0</v>
      </c>
      <c r="Z10" s="131">
        <v>0</v>
      </c>
      <c r="AA10" s="124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5.718694631908273</v>
      </c>
      <c r="AI10">
        <f t="shared" si="5"/>
        <v>5.594207577945808</v>
      </c>
      <c r="AJ10">
        <f t="shared" si="6"/>
        <v>5.378207577945807</v>
      </c>
      <c r="AK10">
        <f aca="true" t="shared" si="12" ref="AK10:AK39">239*LN(AJ10/6.107)/(17.38-LN(AJ10/6.107))</f>
        <v>-1.7348546142989458</v>
      </c>
    </row>
    <row r="11" spans="1:37" ht="12.75">
      <c r="A11" s="60">
        <v>3</v>
      </c>
      <c r="B11" s="61">
        <v>-3</v>
      </c>
      <c r="C11" s="62">
        <v>-3.1</v>
      </c>
      <c r="D11" s="62">
        <v>0.7</v>
      </c>
      <c r="E11" s="62">
        <v>-3.2</v>
      </c>
      <c r="F11" s="63">
        <f t="shared" si="0"/>
        <v>-1.25</v>
      </c>
      <c r="G11" s="64">
        <f t="shared" si="7"/>
        <v>97.78619481010011</v>
      </c>
      <c r="H11" s="64">
        <f t="shared" si="1"/>
        <v>-3.2997891149938865</v>
      </c>
      <c r="I11" s="65">
        <v>-8.1</v>
      </c>
      <c r="J11" s="63"/>
      <c r="K11" s="65"/>
      <c r="L11" s="62">
        <v>1.6</v>
      </c>
      <c r="M11" s="62">
        <v>2.3</v>
      </c>
      <c r="N11" s="62">
        <v>4.5</v>
      </c>
      <c r="O11" s="63">
        <v>6.6</v>
      </c>
      <c r="P11" s="66" t="s">
        <v>109</v>
      </c>
      <c r="Q11" s="67">
        <v>15</v>
      </c>
      <c r="R11" s="64">
        <v>4.4</v>
      </c>
      <c r="S11" s="64">
        <v>26.8</v>
      </c>
      <c r="T11" s="64">
        <v>0</v>
      </c>
      <c r="U11" s="64"/>
      <c r="V11" s="68">
        <v>0</v>
      </c>
      <c r="W11" s="61">
        <v>1015</v>
      </c>
      <c r="X11" s="118">
        <f t="shared" si="2"/>
        <v>1025.957936150294</v>
      </c>
      <c r="Y11" s="124">
        <v>0</v>
      </c>
      <c r="Z11" s="131">
        <v>0</v>
      </c>
      <c r="AA11" s="124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4.896415715667085</v>
      </c>
      <c r="AI11">
        <f t="shared" si="5"/>
        <v>4.860018610434573</v>
      </c>
      <c r="AJ11">
        <f t="shared" si="6"/>
        <v>4.788018610434573</v>
      </c>
      <c r="AK11">
        <f t="shared" si="12"/>
        <v>-3.2997891149938865</v>
      </c>
    </row>
    <row r="12" spans="1:37" ht="12.75">
      <c r="A12" s="69">
        <v>4</v>
      </c>
      <c r="B12" s="70">
        <v>-5.3</v>
      </c>
      <c r="C12" s="71">
        <v>-5.5</v>
      </c>
      <c r="D12" s="71">
        <v>0.2</v>
      </c>
      <c r="E12" s="71">
        <v>-6.3</v>
      </c>
      <c r="F12" s="72">
        <f t="shared" si="0"/>
        <v>-3.05</v>
      </c>
      <c r="G12" s="64">
        <f t="shared" si="7"/>
        <v>94.9919716890778</v>
      </c>
      <c r="H12" s="73">
        <f t="shared" si="1"/>
        <v>-5.973583986289116</v>
      </c>
      <c r="I12" s="74">
        <v>-10.4</v>
      </c>
      <c r="J12" s="72"/>
      <c r="K12" s="74"/>
      <c r="L12" s="71">
        <v>0.9</v>
      </c>
      <c r="M12" s="71">
        <v>2.6</v>
      </c>
      <c r="N12" s="71">
        <v>4.4</v>
      </c>
      <c r="O12" s="72">
        <v>6.4</v>
      </c>
      <c r="P12" s="75" t="s">
        <v>112</v>
      </c>
      <c r="Q12" s="76">
        <v>9</v>
      </c>
      <c r="R12" s="73">
        <v>4.3</v>
      </c>
      <c r="S12" s="73">
        <v>27</v>
      </c>
      <c r="T12" s="73">
        <v>0</v>
      </c>
      <c r="U12" s="73"/>
      <c r="V12" s="77">
        <v>0</v>
      </c>
      <c r="W12" s="70">
        <v>1011.1</v>
      </c>
      <c r="X12" s="118">
        <f t="shared" si="2"/>
        <v>1022.1101600893671</v>
      </c>
      <c r="Y12" s="124">
        <v>0</v>
      </c>
      <c r="Z12" s="131">
        <v>0</v>
      </c>
      <c r="AA12" s="124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4.117642351549082</v>
      </c>
      <c r="AI12">
        <f t="shared" si="5"/>
        <v>4.055429656840982</v>
      </c>
      <c r="AJ12">
        <f t="shared" si="6"/>
        <v>3.9114296568409817</v>
      </c>
      <c r="AK12">
        <f t="shared" si="12"/>
        <v>-5.973583986289116</v>
      </c>
    </row>
    <row r="13" spans="1:37" ht="12.75">
      <c r="A13" s="60">
        <v>5</v>
      </c>
      <c r="B13" s="61">
        <v>-1.9</v>
      </c>
      <c r="C13" s="62">
        <v>-2.2</v>
      </c>
      <c r="D13" s="62">
        <v>0.2</v>
      </c>
      <c r="E13" s="62">
        <v>-5.8</v>
      </c>
      <c r="F13" s="63">
        <f t="shared" si="0"/>
        <v>-2.8</v>
      </c>
      <c r="G13" s="64">
        <f t="shared" si="7"/>
        <v>93.73946537854422</v>
      </c>
      <c r="H13" s="64">
        <f t="shared" si="1"/>
        <v>-2.7717466216353954</v>
      </c>
      <c r="I13" s="65">
        <v>-9</v>
      </c>
      <c r="J13" s="63"/>
      <c r="K13" s="65"/>
      <c r="L13" s="62">
        <v>0.4</v>
      </c>
      <c r="M13" s="62">
        <v>1.7</v>
      </c>
      <c r="N13" s="62">
        <v>4.1</v>
      </c>
      <c r="O13" s="63">
        <v>6.3</v>
      </c>
      <c r="P13" s="66" t="s">
        <v>114</v>
      </c>
      <c r="Q13" s="67">
        <v>11</v>
      </c>
      <c r="R13" s="64">
        <v>0</v>
      </c>
      <c r="S13" s="64">
        <v>8.9</v>
      </c>
      <c r="T13" s="64">
        <v>3.1</v>
      </c>
      <c r="U13" s="64"/>
      <c r="V13" s="68">
        <v>7</v>
      </c>
      <c r="W13" s="61">
        <v>994.4</v>
      </c>
      <c r="X13" s="118">
        <f t="shared" si="2"/>
        <v>1005.0917298277941</v>
      </c>
      <c r="Y13" s="124">
        <v>0</v>
      </c>
      <c r="Z13" s="131">
        <v>1</v>
      </c>
      <c r="AA13" s="124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5.313023584880323</v>
      </c>
      <c r="AI13">
        <f t="shared" si="5"/>
        <v>5.19639990390278</v>
      </c>
      <c r="AJ13">
        <f t="shared" si="6"/>
        <v>4.9803999039027795</v>
      </c>
      <c r="AK13">
        <f t="shared" si="12"/>
        <v>-2.7717466216353954</v>
      </c>
    </row>
    <row r="14" spans="1:37" ht="12.75">
      <c r="A14" s="69">
        <v>6</v>
      </c>
      <c r="B14" s="70">
        <v>0.3</v>
      </c>
      <c r="C14" s="71">
        <v>0</v>
      </c>
      <c r="D14" s="71">
        <v>1.2</v>
      </c>
      <c r="E14" s="71">
        <v>-1.9</v>
      </c>
      <c r="F14" s="72">
        <f t="shared" si="0"/>
        <v>-0.35</v>
      </c>
      <c r="G14" s="64">
        <f t="shared" si="7"/>
        <v>94.00430169207327</v>
      </c>
      <c r="H14" s="73">
        <f t="shared" si="1"/>
        <v>-0.5493569717961776</v>
      </c>
      <c r="I14" s="74">
        <v>-0.5</v>
      </c>
      <c r="J14" s="72"/>
      <c r="K14" s="74"/>
      <c r="L14" s="71">
        <v>1.1</v>
      </c>
      <c r="M14" s="71">
        <v>1.9</v>
      </c>
      <c r="N14" s="71">
        <v>4</v>
      </c>
      <c r="O14" s="72">
        <v>6.1</v>
      </c>
      <c r="P14" s="75" t="s">
        <v>116</v>
      </c>
      <c r="Q14" s="76">
        <v>20</v>
      </c>
      <c r="R14" s="73">
        <v>3.1</v>
      </c>
      <c r="S14" s="73">
        <v>32.2</v>
      </c>
      <c r="T14" s="73" t="s">
        <v>106</v>
      </c>
      <c r="U14" s="73"/>
      <c r="V14" s="77">
        <v>8</v>
      </c>
      <c r="W14" s="70">
        <v>994.4</v>
      </c>
      <c r="X14" s="118">
        <f t="shared" si="2"/>
        <v>1005.0051761637426</v>
      </c>
      <c r="Y14" s="124">
        <v>0</v>
      </c>
      <c r="Z14" s="131">
        <v>1</v>
      </c>
      <c r="AA14" s="124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6.2415228818137685</v>
      </c>
      <c r="AI14">
        <f t="shared" si="5"/>
        <v>6.107</v>
      </c>
      <c r="AJ14">
        <f t="shared" si="6"/>
        <v>5.8673</v>
      </c>
      <c r="AK14">
        <f t="shared" si="12"/>
        <v>-0.5493569717961776</v>
      </c>
    </row>
    <row r="15" spans="1:37" ht="12.75">
      <c r="A15" s="60">
        <v>7</v>
      </c>
      <c r="B15" s="61">
        <v>-7.9</v>
      </c>
      <c r="C15" s="62">
        <v>-8</v>
      </c>
      <c r="D15" s="62">
        <v>-0.9</v>
      </c>
      <c r="E15" s="62">
        <v>-11.3</v>
      </c>
      <c r="F15" s="63">
        <f t="shared" si="0"/>
        <v>-6.1000000000000005</v>
      </c>
      <c r="G15" s="64">
        <f t="shared" si="7"/>
        <v>97.08927287615397</v>
      </c>
      <c r="H15" s="64">
        <f t="shared" si="1"/>
        <v>-8.279174522351491</v>
      </c>
      <c r="I15" s="65">
        <v>-16.9</v>
      </c>
      <c r="J15" s="63"/>
      <c r="K15" s="65"/>
      <c r="L15" s="62">
        <v>1.1</v>
      </c>
      <c r="M15" s="62">
        <v>1.8</v>
      </c>
      <c r="N15" s="62">
        <v>4</v>
      </c>
      <c r="O15" s="63">
        <v>6.1</v>
      </c>
      <c r="P15" s="66" t="s">
        <v>117</v>
      </c>
      <c r="Q15" s="67">
        <v>18</v>
      </c>
      <c r="R15" s="64">
        <v>4.2</v>
      </c>
      <c r="S15" s="64">
        <v>29.6</v>
      </c>
      <c r="T15" s="64">
        <v>0</v>
      </c>
      <c r="U15" s="64"/>
      <c r="V15" s="68">
        <v>0</v>
      </c>
      <c r="W15" s="61">
        <v>1002</v>
      </c>
      <c r="X15" s="118">
        <f t="shared" si="2"/>
        <v>1013.0187044779425</v>
      </c>
      <c r="Y15" s="124">
        <v>0</v>
      </c>
      <c r="Z15" s="131">
        <v>0</v>
      </c>
      <c r="AA15" s="124">
        <v>0</v>
      </c>
      <c r="AB15">
        <f t="shared" si="8"/>
        <v>0</v>
      </c>
      <c r="AC15">
        <f t="shared" si="9"/>
        <v>7</v>
      </c>
      <c r="AD15">
        <f t="shared" si="10"/>
        <v>7</v>
      </c>
      <c r="AE15">
        <f t="shared" si="3"/>
        <v>0</v>
      </c>
      <c r="AF15">
        <f t="shared" si="4"/>
        <v>0</v>
      </c>
      <c r="AH15">
        <f t="shared" si="11"/>
        <v>3.3713454172301494</v>
      </c>
      <c r="AI15">
        <f t="shared" si="5"/>
        <v>3.345214751732291</v>
      </c>
      <c r="AJ15">
        <f t="shared" si="6"/>
        <v>3.2732147517322914</v>
      </c>
      <c r="AK15">
        <f t="shared" si="12"/>
        <v>-8.279174522351491</v>
      </c>
    </row>
    <row r="16" spans="1:37" ht="12.75">
      <c r="A16" s="69">
        <v>8</v>
      </c>
      <c r="B16" s="70">
        <v>-5.6</v>
      </c>
      <c r="C16" s="71">
        <v>-5.7</v>
      </c>
      <c r="D16" s="71">
        <v>0.4</v>
      </c>
      <c r="E16" s="71">
        <v>-8.7</v>
      </c>
      <c r="F16" s="72">
        <f t="shared" si="0"/>
        <v>-4.1499999999999995</v>
      </c>
      <c r="G16" s="64">
        <f t="shared" si="7"/>
        <v>97.45108355661135</v>
      </c>
      <c r="H16" s="73">
        <f t="shared" si="1"/>
        <v>-5.938122925521287</v>
      </c>
      <c r="I16" s="74">
        <v>-14</v>
      </c>
      <c r="J16" s="72"/>
      <c r="K16" s="74"/>
      <c r="L16" s="71">
        <v>1.1</v>
      </c>
      <c r="M16" s="71">
        <v>1.8</v>
      </c>
      <c r="N16" s="71">
        <v>3.9</v>
      </c>
      <c r="O16" s="72">
        <v>6</v>
      </c>
      <c r="P16" s="75" t="s">
        <v>123</v>
      </c>
      <c r="Q16" s="76">
        <v>15</v>
      </c>
      <c r="R16" s="73">
        <v>3.6</v>
      </c>
      <c r="S16" s="73">
        <v>30</v>
      </c>
      <c r="T16" s="73" t="s">
        <v>106</v>
      </c>
      <c r="U16" s="73"/>
      <c r="V16" s="77">
        <v>0</v>
      </c>
      <c r="W16" s="70">
        <v>1013.1</v>
      </c>
      <c r="X16" s="118">
        <f t="shared" si="2"/>
        <v>1024.144387260951</v>
      </c>
      <c r="Y16" s="124">
        <v>0</v>
      </c>
      <c r="Z16" s="131">
        <v>1</v>
      </c>
      <c r="AA16" s="124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4.024637309393489</v>
      </c>
      <c r="AI16">
        <f t="shared" si="5"/>
        <v>3.994052667227604</v>
      </c>
      <c r="AJ16">
        <f t="shared" si="6"/>
        <v>3.9220526672276037</v>
      </c>
      <c r="AK16">
        <f t="shared" si="12"/>
        <v>-5.938122925521287</v>
      </c>
    </row>
    <row r="17" spans="1:47" ht="12.75">
      <c r="A17" s="60">
        <v>9</v>
      </c>
      <c r="B17" s="61">
        <v>-3</v>
      </c>
      <c r="C17" s="62">
        <v>-3.3</v>
      </c>
      <c r="D17" s="62">
        <v>1.7</v>
      </c>
      <c r="E17" s="62">
        <v>-5.6</v>
      </c>
      <c r="F17" s="63">
        <f t="shared" si="0"/>
        <v>-1.9499999999999997</v>
      </c>
      <c r="G17" s="64">
        <f t="shared" si="7"/>
        <v>93.37326280136607</v>
      </c>
      <c r="H17" s="64">
        <f t="shared" si="1"/>
        <v>-3.9157801395668415</v>
      </c>
      <c r="I17" s="65">
        <v>-9</v>
      </c>
      <c r="J17" s="63"/>
      <c r="K17" s="65"/>
      <c r="L17" s="62">
        <v>0.9</v>
      </c>
      <c r="M17" s="62">
        <v>1.7</v>
      </c>
      <c r="N17" s="62">
        <v>3.8</v>
      </c>
      <c r="O17" s="63">
        <v>5.9</v>
      </c>
      <c r="P17" s="66" t="s">
        <v>122</v>
      </c>
      <c r="Q17" s="67">
        <v>22</v>
      </c>
      <c r="R17" s="64">
        <v>2.7</v>
      </c>
      <c r="S17" s="64">
        <v>32.2</v>
      </c>
      <c r="T17" s="64">
        <v>0.3</v>
      </c>
      <c r="U17" s="64"/>
      <c r="V17" s="68">
        <v>7</v>
      </c>
      <c r="W17" s="61">
        <v>1018.3</v>
      </c>
      <c r="X17" s="118">
        <f t="shared" si="2"/>
        <v>1029.2935629377776</v>
      </c>
      <c r="Y17" s="124">
        <v>0</v>
      </c>
      <c r="Z17" s="131">
        <v>1</v>
      </c>
      <c r="AA17" s="124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4.896415715667085</v>
      </c>
      <c r="AI17">
        <f t="shared" si="5"/>
        <v>4.787943114037216</v>
      </c>
      <c r="AJ17">
        <f t="shared" si="6"/>
        <v>4.571943114037216</v>
      </c>
      <c r="AK17">
        <f t="shared" si="12"/>
        <v>-3.9157801395668415</v>
      </c>
      <c r="AU17">
        <f aca="true" t="shared" si="13" ref="AU17:AU47">W9*(10^(85/(18429.1+(67.53*B9)+(0.003*31)))-1)</f>
        <v>10.84274698245656</v>
      </c>
    </row>
    <row r="18" spans="1:47" ht="12.75">
      <c r="A18" s="69">
        <v>10</v>
      </c>
      <c r="B18" s="70">
        <v>1.7</v>
      </c>
      <c r="C18" s="71">
        <v>0.5</v>
      </c>
      <c r="D18" s="71">
        <v>1.7</v>
      </c>
      <c r="E18" s="71">
        <v>-3</v>
      </c>
      <c r="F18" s="72">
        <f t="shared" si="0"/>
        <v>-0.65</v>
      </c>
      <c r="G18" s="64">
        <f t="shared" si="7"/>
        <v>77.83021689393416</v>
      </c>
      <c r="H18" s="73">
        <f t="shared" si="1"/>
        <v>-1.745826598843974</v>
      </c>
      <c r="I18" s="74">
        <v>-5</v>
      </c>
      <c r="J18" s="72"/>
      <c r="K18" s="74"/>
      <c r="L18" s="71">
        <v>1</v>
      </c>
      <c r="M18" s="71">
        <v>1.7</v>
      </c>
      <c r="N18" s="71">
        <v>3.8</v>
      </c>
      <c r="O18" s="72">
        <v>5.8</v>
      </c>
      <c r="P18" s="75" t="s">
        <v>125</v>
      </c>
      <c r="Q18" s="76">
        <v>24</v>
      </c>
      <c r="R18" s="73">
        <v>0</v>
      </c>
      <c r="S18" s="73">
        <v>6.9</v>
      </c>
      <c r="T18" s="73">
        <v>3.1</v>
      </c>
      <c r="U18" s="73"/>
      <c r="V18" s="77">
        <v>8</v>
      </c>
      <c r="W18" s="70">
        <v>1011.8</v>
      </c>
      <c r="X18" s="118">
        <f t="shared" si="2"/>
        <v>1022.5354406246527</v>
      </c>
      <c r="Y18" s="124">
        <v>0</v>
      </c>
      <c r="Z18" s="131">
        <v>1</v>
      </c>
      <c r="AA18" s="124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6.90458694814902</v>
      </c>
      <c r="AI18">
        <f t="shared" si="5"/>
        <v>6.332654997374652</v>
      </c>
      <c r="AJ18">
        <f t="shared" si="6"/>
        <v>5.373854997374652</v>
      </c>
      <c r="AK18">
        <f t="shared" si="12"/>
        <v>-1.745826598843974</v>
      </c>
      <c r="AU18">
        <f t="shared" si="13"/>
        <v>10.755049891192611</v>
      </c>
    </row>
    <row r="19" spans="1:47" ht="12.75">
      <c r="A19" s="60">
        <v>11</v>
      </c>
      <c r="B19" s="61">
        <v>0.6</v>
      </c>
      <c r="C19" s="62">
        <v>0.3</v>
      </c>
      <c r="D19" s="62">
        <v>0.9</v>
      </c>
      <c r="E19" s="62">
        <v>0.4</v>
      </c>
      <c r="F19" s="63">
        <f t="shared" si="0"/>
        <v>0.65</v>
      </c>
      <c r="G19" s="64">
        <f t="shared" si="7"/>
        <v>94.09220736670528</v>
      </c>
      <c r="H19" s="64">
        <f t="shared" si="1"/>
        <v>-0.23865717692742933</v>
      </c>
      <c r="I19" s="65">
        <v>0.2</v>
      </c>
      <c r="J19" s="63"/>
      <c r="K19" s="65"/>
      <c r="L19" s="62">
        <v>1.1</v>
      </c>
      <c r="M19" s="62">
        <v>1.9</v>
      </c>
      <c r="N19" s="62">
        <v>3.7</v>
      </c>
      <c r="O19" s="63">
        <v>5.7</v>
      </c>
      <c r="P19" s="66" t="s">
        <v>116</v>
      </c>
      <c r="Q19" s="67">
        <v>9</v>
      </c>
      <c r="R19" s="64">
        <v>0</v>
      </c>
      <c r="S19" s="64">
        <v>7</v>
      </c>
      <c r="T19" s="64">
        <v>0.5</v>
      </c>
      <c r="U19" s="64"/>
      <c r="V19" s="68">
        <v>8</v>
      </c>
      <c r="W19" s="61">
        <v>1009.4</v>
      </c>
      <c r="X19" s="118">
        <f t="shared" si="2"/>
        <v>1020.1532789393156</v>
      </c>
      <c r="Y19" s="124">
        <v>0</v>
      </c>
      <c r="Z19" s="131">
        <v>1</v>
      </c>
      <c r="AA19" s="124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6.378660943113899</v>
      </c>
      <c r="AI19">
        <f t="shared" si="5"/>
        <v>6.2415228818137685</v>
      </c>
      <c r="AJ19">
        <f t="shared" si="6"/>
        <v>6.001822881813768</v>
      </c>
      <c r="AK19">
        <f t="shared" si="12"/>
        <v>-0.23865717692742933</v>
      </c>
      <c r="AU19">
        <f t="shared" si="13"/>
        <v>10.95793615029398</v>
      </c>
    </row>
    <row r="20" spans="1:47" ht="12.75">
      <c r="A20" s="69">
        <v>12</v>
      </c>
      <c r="B20" s="70">
        <v>0.7</v>
      </c>
      <c r="C20" s="71">
        <v>0.4</v>
      </c>
      <c r="D20" s="71">
        <v>1.1</v>
      </c>
      <c r="E20" s="71">
        <v>0.3</v>
      </c>
      <c r="F20" s="72">
        <f t="shared" si="0"/>
        <v>0.7000000000000001</v>
      </c>
      <c r="G20" s="64">
        <f t="shared" si="7"/>
        <v>94.12106338505905</v>
      </c>
      <c r="H20" s="73">
        <f t="shared" si="1"/>
        <v>-0.13514436778557531</v>
      </c>
      <c r="I20" s="74">
        <v>0.1</v>
      </c>
      <c r="J20" s="72"/>
      <c r="K20" s="74"/>
      <c r="L20" s="71">
        <v>1.5</v>
      </c>
      <c r="M20" s="71">
        <v>2</v>
      </c>
      <c r="N20" s="71">
        <v>3.8</v>
      </c>
      <c r="O20" s="72">
        <v>5.7</v>
      </c>
      <c r="P20" s="75" t="s">
        <v>133</v>
      </c>
      <c r="Q20" s="76">
        <v>24</v>
      </c>
      <c r="R20" s="73">
        <v>0</v>
      </c>
      <c r="S20" s="73">
        <v>6</v>
      </c>
      <c r="T20" s="73">
        <v>0.5</v>
      </c>
      <c r="U20" s="73"/>
      <c r="V20" s="77">
        <v>8</v>
      </c>
      <c r="W20" s="70">
        <v>1001.7</v>
      </c>
      <c r="X20" s="118">
        <f t="shared" si="2"/>
        <v>1012.3673288151556</v>
      </c>
      <c r="Y20" s="124">
        <v>0</v>
      </c>
      <c r="Z20" s="131">
        <v>1</v>
      </c>
      <c r="AA20" s="124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6.424962311154182</v>
      </c>
      <c r="AI20">
        <f t="shared" si="5"/>
        <v>6.286942849347582</v>
      </c>
      <c r="AJ20">
        <f t="shared" si="6"/>
        <v>6.047242849347582</v>
      </c>
      <c r="AK20">
        <f t="shared" si="12"/>
        <v>-0.13514436778557531</v>
      </c>
      <c r="AU20">
        <f t="shared" si="13"/>
        <v>11.010160089367062</v>
      </c>
    </row>
    <row r="21" spans="1:47" ht="12.75">
      <c r="A21" s="60">
        <v>13</v>
      </c>
      <c r="B21" s="61">
        <v>0</v>
      </c>
      <c r="C21" s="62">
        <v>-0.2</v>
      </c>
      <c r="D21" s="62">
        <v>1.1</v>
      </c>
      <c r="E21" s="62">
        <v>0</v>
      </c>
      <c r="F21" s="63">
        <f t="shared" si="0"/>
        <v>0.55</v>
      </c>
      <c r="G21" s="64">
        <f t="shared" si="7"/>
        <v>96.19698152266052</v>
      </c>
      <c r="H21" s="64">
        <f t="shared" si="1"/>
        <v>-0.5319868187855642</v>
      </c>
      <c r="I21" s="65">
        <v>-0.2</v>
      </c>
      <c r="J21" s="63"/>
      <c r="K21" s="65"/>
      <c r="L21" s="62">
        <v>1.7</v>
      </c>
      <c r="M21" s="62">
        <v>2.1</v>
      </c>
      <c r="N21" s="62">
        <v>3.8</v>
      </c>
      <c r="O21" s="63">
        <v>5.7</v>
      </c>
      <c r="P21" s="66" t="s">
        <v>134</v>
      </c>
      <c r="Q21" s="67">
        <v>12</v>
      </c>
      <c r="R21" s="64">
        <v>0.2</v>
      </c>
      <c r="S21" s="64">
        <v>17.9</v>
      </c>
      <c r="T21" s="64">
        <v>2</v>
      </c>
      <c r="U21" s="64"/>
      <c r="V21" s="68">
        <v>8</v>
      </c>
      <c r="W21" s="61">
        <v>990.9</v>
      </c>
      <c r="X21" s="118">
        <f t="shared" si="2"/>
        <v>1001.4795279267951</v>
      </c>
      <c r="Y21" s="124">
        <v>0</v>
      </c>
      <c r="Z21" s="131">
        <v>1</v>
      </c>
      <c r="AA21" s="124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6.107</v>
      </c>
      <c r="AI21">
        <f t="shared" si="5"/>
        <v>6.0187496615888785</v>
      </c>
      <c r="AJ21">
        <f t="shared" si="6"/>
        <v>5.874749661588878</v>
      </c>
      <c r="AK21">
        <f t="shared" si="12"/>
        <v>-0.5319868187855642</v>
      </c>
      <c r="AU21">
        <f t="shared" si="13"/>
        <v>10.691729827794102</v>
      </c>
    </row>
    <row r="22" spans="1:47" ht="12.75">
      <c r="A22" s="69">
        <v>14</v>
      </c>
      <c r="B22" s="70">
        <v>0.3</v>
      </c>
      <c r="C22" s="71">
        <v>0</v>
      </c>
      <c r="D22" s="71">
        <v>2.5</v>
      </c>
      <c r="E22" s="71">
        <v>-0.4</v>
      </c>
      <c r="F22" s="72">
        <f t="shared" si="0"/>
        <v>1.05</v>
      </c>
      <c r="G22" s="64">
        <f t="shared" si="7"/>
        <v>94.00430169207327</v>
      </c>
      <c r="H22" s="73">
        <f t="shared" si="1"/>
        <v>-0.5493569717961776</v>
      </c>
      <c r="I22" s="74">
        <v>-1.5</v>
      </c>
      <c r="J22" s="72"/>
      <c r="K22" s="74"/>
      <c r="L22" s="71">
        <v>1.9</v>
      </c>
      <c r="M22" s="71">
        <v>2.3</v>
      </c>
      <c r="N22" s="71">
        <v>3.9</v>
      </c>
      <c r="O22" s="72">
        <v>5.6</v>
      </c>
      <c r="P22" s="75" t="s">
        <v>117</v>
      </c>
      <c r="Q22" s="76">
        <v>9</v>
      </c>
      <c r="R22" s="73">
        <v>0.1</v>
      </c>
      <c r="S22" s="73">
        <v>17.6</v>
      </c>
      <c r="T22" s="73">
        <v>3.9</v>
      </c>
      <c r="U22" s="73"/>
      <c r="V22" s="77">
        <v>8</v>
      </c>
      <c r="W22" s="70">
        <v>992.5</v>
      </c>
      <c r="X22" s="118">
        <f t="shared" si="2"/>
        <v>1003.0849128544997</v>
      </c>
      <c r="Y22" s="124">
        <v>0</v>
      </c>
      <c r="Z22" s="131">
        <v>0</v>
      </c>
      <c r="AA22" s="124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6.2415228818137685</v>
      </c>
      <c r="AI22">
        <f t="shared" si="5"/>
        <v>6.107</v>
      </c>
      <c r="AJ22">
        <f t="shared" si="6"/>
        <v>5.8673</v>
      </c>
      <c r="AK22">
        <f t="shared" si="12"/>
        <v>-0.5493569717961776</v>
      </c>
      <c r="AU22">
        <f t="shared" si="13"/>
        <v>10.605176163742607</v>
      </c>
    </row>
    <row r="23" spans="1:47" ht="12.75">
      <c r="A23" s="60">
        <v>15</v>
      </c>
      <c r="B23" s="61">
        <v>0.6</v>
      </c>
      <c r="C23" s="62">
        <v>0.4</v>
      </c>
      <c r="D23" s="62">
        <v>4.5</v>
      </c>
      <c r="E23" s="62">
        <v>-0.9</v>
      </c>
      <c r="F23" s="63">
        <f t="shared" si="0"/>
        <v>1.8</v>
      </c>
      <c r="G23" s="64">
        <f t="shared" si="7"/>
        <v>96.05688253366338</v>
      </c>
      <c r="H23" s="64">
        <f t="shared" si="1"/>
        <v>0.04529060953212997</v>
      </c>
      <c r="I23" s="65">
        <v>-0.1</v>
      </c>
      <c r="J23" s="63"/>
      <c r="K23" s="65"/>
      <c r="L23" s="62">
        <v>2.3</v>
      </c>
      <c r="M23" s="62">
        <v>2.7</v>
      </c>
      <c r="N23" s="62">
        <v>4</v>
      </c>
      <c r="O23" s="63">
        <v>5.6</v>
      </c>
      <c r="P23" s="66" t="s">
        <v>140</v>
      </c>
      <c r="Q23" s="67">
        <v>22</v>
      </c>
      <c r="R23" s="64">
        <v>0</v>
      </c>
      <c r="S23" s="64">
        <v>15</v>
      </c>
      <c r="T23" s="64">
        <v>7.5</v>
      </c>
      <c r="U23" s="64"/>
      <c r="V23" s="68">
        <v>8</v>
      </c>
      <c r="W23" s="61">
        <v>1004.5</v>
      </c>
      <c r="X23" s="118">
        <f t="shared" si="2"/>
        <v>1015.201078556115</v>
      </c>
      <c r="Y23" s="124">
        <v>0</v>
      </c>
      <c r="Z23" s="131">
        <v>1</v>
      </c>
      <c r="AA23" s="124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6.378660943113899</v>
      </c>
      <c r="AI23">
        <f t="shared" si="5"/>
        <v>6.286942849347582</v>
      </c>
      <c r="AJ23">
        <f t="shared" si="6"/>
        <v>6.127142849347583</v>
      </c>
      <c r="AK23">
        <f t="shared" si="12"/>
        <v>0.04529060953212997</v>
      </c>
      <c r="AU23">
        <f t="shared" si="13"/>
        <v>11.01870447794255</v>
      </c>
    </row>
    <row r="24" spans="1:47" ht="12.75">
      <c r="A24" s="69">
        <v>16</v>
      </c>
      <c r="B24" s="70">
        <v>3.6</v>
      </c>
      <c r="C24" s="71">
        <v>3.5</v>
      </c>
      <c r="D24" s="71">
        <v>6</v>
      </c>
      <c r="E24" s="71">
        <v>0.3</v>
      </c>
      <c r="F24" s="72">
        <f t="shared" si="0"/>
        <v>3.15</v>
      </c>
      <c r="G24" s="64">
        <f t="shared" si="7"/>
        <v>98.28551290449003</v>
      </c>
      <c r="H24" s="73">
        <f t="shared" si="1"/>
        <v>3.3552179583626653</v>
      </c>
      <c r="I24" s="74">
        <v>0</v>
      </c>
      <c r="J24" s="72"/>
      <c r="K24" s="74"/>
      <c r="L24" s="71">
        <v>3</v>
      </c>
      <c r="M24" s="71">
        <v>2.9</v>
      </c>
      <c r="N24" s="71">
        <v>4.2</v>
      </c>
      <c r="O24" s="72">
        <v>5.7</v>
      </c>
      <c r="P24" s="75" t="s">
        <v>142</v>
      </c>
      <c r="Q24" s="76">
        <v>32</v>
      </c>
      <c r="R24" s="73">
        <v>0</v>
      </c>
      <c r="S24" s="73">
        <v>12</v>
      </c>
      <c r="T24" s="73">
        <v>4.5</v>
      </c>
      <c r="U24" s="73"/>
      <c r="V24" s="77">
        <v>8</v>
      </c>
      <c r="W24" s="70">
        <v>992.5</v>
      </c>
      <c r="X24" s="118">
        <f t="shared" si="2"/>
        <v>1002.9579214871698</v>
      </c>
      <c r="Y24" s="124">
        <v>0</v>
      </c>
      <c r="Z24" s="131">
        <v>0</v>
      </c>
      <c r="AA24" s="124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7.903784318055541</v>
      </c>
      <c r="AI24">
        <f t="shared" si="5"/>
        <v>7.848174955865539</v>
      </c>
      <c r="AJ24">
        <f t="shared" si="6"/>
        <v>7.768274955865539</v>
      </c>
      <c r="AK24">
        <f t="shared" si="12"/>
        <v>3.3552179583626653</v>
      </c>
      <c r="AU24">
        <f t="shared" si="13"/>
        <v>11.044387260950966</v>
      </c>
    </row>
    <row r="25" spans="1:47" ht="12.75">
      <c r="A25" s="60">
        <v>17</v>
      </c>
      <c r="B25" s="61">
        <v>1.9</v>
      </c>
      <c r="C25" s="62">
        <v>1.6</v>
      </c>
      <c r="D25" s="62">
        <v>8</v>
      </c>
      <c r="E25" s="62">
        <v>1.6</v>
      </c>
      <c r="F25" s="63">
        <f t="shared" si="0"/>
        <v>4.8</v>
      </c>
      <c r="G25" s="64">
        <f t="shared" si="7"/>
        <v>94.4507361750888</v>
      </c>
      <c r="H25" s="64">
        <f t="shared" si="1"/>
        <v>1.105005618068097</v>
      </c>
      <c r="I25" s="65">
        <v>-1.9</v>
      </c>
      <c r="J25" s="63"/>
      <c r="K25" s="65"/>
      <c r="L25" s="62">
        <v>2</v>
      </c>
      <c r="M25" s="62">
        <v>2.5</v>
      </c>
      <c r="N25" s="62">
        <v>4.5</v>
      </c>
      <c r="O25" s="63">
        <v>5.8</v>
      </c>
      <c r="P25" s="66" t="s">
        <v>108</v>
      </c>
      <c r="Q25" s="67">
        <v>25</v>
      </c>
      <c r="R25" s="64">
        <v>4.6</v>
      </c>
      <c r="S25" s="64">
        <v>32.6</v>
      </c>
      <c r="T25" s="64">
        <v>0</v>
      </c>
      <c r="U25" s="64"/>
      <c r="V25" s="68">
        <v>2</v>
      </c>
      <c r="W25" s="61">
        <v>1003.5</v>
      </c>
      <c r="X25" s="118">
        <f t="shared" si="2"/>
        <v>1014.1395856243456</v>
      </c>
      <c r="Y25" s="124">
        <v>0</v>
      </c>
      <c r="Z25" s="131">
        <v>0</v>
      </c>
      <c r="AA25" s="124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7.004223188734711</v>
      </c>
      <c r="AI25">
        <f t="shared" si="5"/>
        <v>6.855240365106215</v>
      </c>
      <c r="AJ25">
        <f t="shared" si="6"/>
        <v>6.615540365106215</v>
      </c>
      <c r="AK25">
        <f t="shared" si="12"/>
        <v>1.105005618068097</v>
      </c>
      <c r="AU25">
        <f t="shared" si="13"/>
        <v>10.993562937777694</v>
      </c>
    </row>
    <row r="26" spans="1:47" ht="12.75">
      <c r="A26" s="69">
        <v>18</v>
      </c>
      <c r="B26" s="70">
        <v>3.3</v>
      </c>
      <c r="C26" s="71">
        <v>3.1</v>
      </c>
      <c r="D26" s="71">
        <v>9.1</v>
      </c>
      <c r="E26" s="71">
        <v>1.9</v>
      </c>
      <c r="F26" s="72">
        <f t="shared" si="0"/>
        <v>5.5</v>
      </c>
      <c r="G26" s="64">
        <f t="shared" si="7"/>
        <v>96.52863000920772</v>
      </c>
      <c r="H26" s="73">
        <f t="shared" si="1"/>
        <v>2.8016720037893172</v>
      </c>
      <c r="I26" s="74">
        <v>-2.4</v>
      </c>
      <c r="J26" s="72"/>
      <c r="K26" s="74"/>
      <c r="L26" s="71">
        <v>4.1</v>
      </c>
      <c r="M26" s="71">
        <v>3.5</v>
      </c>
      <c r="N26" s="71">
        <v>4.8</v>
      </c>
      <c r="O26" s="72">
        <v>5.9</v>
      </c>
      <c r="P26" s="75" t="s">
        <v>145</v>
      </c>
      <c r="Q26" s="76">
        <v>17</v>
      </c>
      <c r="R26" s="73">
        <v>2</v>
      </c>
      <c r="S26" s="73">
        <v>33.7</v>
      </c>
      <c r="T26" s="73">
        <v>0</v>
      </c>
      <c r="U26" s="73"/>
      <c r="V26" s="77">
        <v>2</v>
      </c>
      <c r="W26" s="70">
        <v>1012.3</v>
      </c>
      <c r="X26" s="118">
        <f t="shared" si="2"/>
        <v>1022.9781994855438</v>
      </c>
      <c r="Y26" s="124">
        <v>0</v>
      </c>
      <c r="Z26" s="131">
        <v>0</v>
      </c>
      <c r="AA26" s="124">
        <v>0</v>
      </c>
      <c r="AB26">
        <f t="shared" si="8"/>
        <v>18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7.73799195307041</v>
      </c>
      <c r="AI26">
        <f t="shared" si="5"/>
        <v>7.629177622521602</v>
      </c>
      <c r="AJ26">
        <f t="shared" si="6"/>
        <v>7.469377622521602</v>
      </c>
      <c r="AK26">
        <f t="shared" si="12"/>
        <v>2.8016720037893172</v>
      </c>
      <c r="AU26">
        <f t="shared" si="13"/>
        <v>10.735440624652755</v>
      </c>
    </row>
    <row r="27" spans="1:47" ht="12.75">
      <c r="A27" s="60">
        <v>19</v>
      </c>
      <c r="B27" s="61">
        <v>5</v>
      </c>
      <c r="C27" s="62">
        <v>4.7</v>
      </c>
      <c r="D27" s="62">
        <v>5</v>
      </c>
      <c r="E27" s="62">
        <v>2.4</v>
      </c>
      <c r="F27" s="63">
        <f t="shared" si="0"/>
        <v>3.7</v>
      </c>
      <c r="G27" s="64">
        <f t="shared" si="7"/>
        <v>95.17718108435255</v>
      </c>
      <c r="H27" s="64">
        <f t="shared" si="1"/>
        <v>4.293579772897711</v>
      </c>
      <c r="I27" s="65">
        <v>-1.5</v>
      </c>
      <c r="J27" s="63"/>
      <c r="K27" s="65"/>
      <c r="L27" s="62">
        <v>4.4</v>
      </c>
      <c r="M27" s="62">
        <v>4.4</v>
      </c>
      <c r="N27" s="62">
        <v>5.1</v>
      </c>
      <c r="O27" s="63">
        <v>6</v>
      </c>
      <c r="P27" s="66" t="s">
        <v>147</v>
      </c>
      <c r="Q27" s="67">
        <v>20</v>
      </c>
      <c r="R27" s="64">
        <v>0</v>
      </c>
      <c r="S27" s="64">
        <v>9.4</v>
      </c>
      <c r="T27" s="64">
        <v>0</v>
      </c>
      <c r="U27" s="64"/>
      <c r="V27" s="68">
        <v>8</v>
      </c>
      <c r="W27" s="61">
        <v>1012.3</v>
      </c>
      <c r="X27" s="118">
        <f t="shared" si="2"/>
        <v>1022.9125373323227</v>
      </c>
      <c r="Y27" s="124">
        <v>0</v>
      </c>
      <c r="Z27" s="131">
        <v>0</v>
      </c>
      <c r="AA27" s="124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8.719685713352307</v>
      </c>
      <c r="AI27">
        <f t="shared" si="5"/>
        <v>8.538851061383744</v>
      </c>
      <c r="AJ27">
        <f t="shared" si="6"/>
        <v>8.299151061383744</v>
      </c>
      <c r="AK27">
        <f t="shared" si="12"/>
        <v>4.293579772897711</v>
      </c>
      <c r="AU27">
        <f t="shared" si="13"/>
        <v>10.753278939315601</v>
      </c>
    </row>
    <row r="28" spans="1:47" ht="12.75">
      <c r="A28" s="69">
        <v>20</v>
      </c>
      <c r="B28" s="70">
        <v>3.4</v>
      </c>
      <c r="C28" s="71">
        <v>2.6</v>
      </c>
      <c r="D28" s="71">
        <v>3.9</v>
      </c>
      <c r="E28" s="71">
        <v>3.2</v>
      </c>
      <c r="F28" s="72">
        <f t="shared" si="0"/>
        <v>3.55</v>
      </c>
      <c r="G28" s="64">
        <f t="shared" si="7"/>
        <v>86.28141173435961</v>
      </c>
      <c r="H28" s="73">
        <f t="shared" si="1"/>
        <v>1.3305695326951827</v>
      </c>
      <c r="I28" s="74">
        <v>1.5</v>
      </c>
      <c r="J28" s="72"/>
      <c r="K28" s="74"/>
      <c r="L28" s="71">
        <v>4.3</v>
      </c>
      <c r="M28" s="71">
        <v>4.5</v>
      </c>
      <c r="N28" s="71">
        <v>5.3</v>
      </c>
      <c r="O28" s="72">
        <v>6.1</v>
      </c>
      <c r="P28" s="75" t="s">
        <v>149</v>
      </c>
      <c r="Q28" s="76">
        <v>24</v>
      </c>
      <c r="R28" s="73">
        <v>0</v>
      </c>
      <c r="S28" s="73">
        <v>8.9</v>
      </c>
      <c r="T28" s="73">
        <v>0</v>
      </c>
      <c r="U28" s="73"/>
      <c r="V28" s="77">
        <v>8</v>
      </c>
      <c r="W28" s="70">
        <v>1000.9</v>
      </c>
      <c r="X28" s="118">
        <f t="shared" si="2"/>
        <v>1011.4541059025368</v>
      </c>
      <c r="Y28" s="124">
        <v>0</v>
      </c>
      <c r="Z28" s="131">
        <v>0</v>
      </c>
      <c r="AA28" s="124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7.792911450727639</v>
      </c>
      <c r="AI28">
        <f t="shared" si="5"/>
        <v>7.36303401489637</v>
      </c>
      <c r="AJ28">
        <f t="shared" si="6"/>
        <v>6.7238340148963704</v>
      </c>
      <c r="AK28">
        <f t="shared" si="12"/>
        <v>1.3305695326951827</v>
      </c>
      <c r="AU28">
        <f t="shared" si="13"/>
        <v>10.667328815155516</v>
      </c>
    </row>
    <row r="29" spans="1:47" ht="12.75">
      <c r="A29" s="60">
        <v>21</v>
      </c>
      <c r="B29" s="61">
        <v>0.5</v>
      </c>
      <c r="C29" s="62">
        <v>0.1</v>
      </c>
      <c r="D29" s="62">
        <v>7.1</v>
      </c>
      <c r="E29" s="62">
        <v>-0.5</v>
      </c>
      <c r="F29" s="63">
        <f t="shared" si="0"/>
        <v>3.3</v>
      </c>
      <c r="G29" s="64">
        <f t="shared" si="7"/>
        <v>92.09333302486414</v>
      </c>
      <c r="H29" s="64">
        <f t="shared" si="1"/>
        <v>-0.6320414053431288</v>
      </c>
      <c r="I29" s="65">
        <v>-3.8</v>
      </c>
      <c r="J29" s="63"/>
      <c r="K29" s="65"/>
      <c r="L29" s="62">
        <v>3.2</v>
      </c>
      <c r="M29" s="62">
        <v>4</v>
      </c>
      <c r="N29" s="62">
        <v>5.3</v>
      </c>
      <c r="O29" s="63">
        <v>6.2</v>
      </c>
      <c r="P29" s="66" t="s">
        <v>153</v>
      </c>
      <c r="Q29" s="67">
        <v>20</v>
      </c>
      <c r="R29" s="64">
        <v>2.3</v>
      </c>
      <c r="S29" s="64">
        <v>30.4</v>
      </c>
      <c r="T29" s="64">
        <v>1.5</v>
      </c>
      <c r="U29" s="64"/>
      <c r="V29" s="68">
        <v>8</v>
      </c>
      <c r="W29" s="61">
        <v>1008.7</v>
      </c>
      <c r="X29" s="118">
        <f t="shared" si="2"/>
        <v>1019.4497729959498</v>
      </c>
      <c r="Y29" s="124">
        <v>0</v>
      </c>
      <c r="Z29" s="131">
        <v>0</v>
      </c>
      <c r="AA29" s="124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6.332654997374652</v>
      </c>
      <c r="AI29">
        <f t="shared" si="5"/>
        <v>6.1515530560479394</v>
      </c>
      <c r="AJ29">
        <f t="shared" si="6"/>
        <v>5.831953056047939</v>
      </c>
      <c r="AK29">
        <f t="shared" si="12"/>
        <v>-0.6320414053431288</v>
      </c>
      <c r="AU29">
        <f t="shared" si="13"/>
        <v>10.579527926795093</v>
      </c>
    </row>
    <row r="30" spans="1:47" ht="12.75">
      <c r="A30" s="69">
        <v>22</v>
      </c>
      <c r="B30" s="70">
        <v>7.1</v>
      </c>
      <c r="C30" s="71">
        <v>6.9</v>
      </c>
      <c r="D30" s="71">
        <v>8.2</v>
      </c>
      <c r="E30" s="71">
        <v>0.5</v>
      </c>
      <c r="F30" s="72">
        <f t="shared" si="0"/>
        <v>4.35</v>
      </c>
      <c r="G30" s="64">
        <f t="shared" si="7"/>
        <v>97.05173156895565</v>
      </c>
      <c r="H30" s="73">
        <f t="shared" si="1"/>
        <v>6.664432570887687</v>
      </c>
      <c r="I30" s="74">
        <v>0.1</v>
      </c>
      <c r="J30" s="72"/>
      <c r="K30" s="74"/>
      <c r="L30" s="71">
        <v>6</v>
      </c>
      <c r="M30" s="71">
        <v>5.3</v>
      </c>
      <c r="N30" s="71">
        <v>5.3</v>
      </c>
      <c r="O30" s="72">
        <v>6.2</v>
      </c>
      <c r="P30" s="75" t="s">
        <v>152</v>
      </c>
      <c r="Q30" s="76">
        <v>14</v>
      </c>
      <c r="R30" s="73">
        <v>0</v>
      </c>
      <c r="S30" s="73">
        <v>8</v>
      </c>
      <c r="T30" s="73">
        <v>18.1</v>
      </c>
      <c r="U30" s="73"/>
      <c r="V30" s="77">
        <v>8</v>
      </c>
      <c r="W30" s="70">
        <v>1003.6</v>
      </c>
      <c r="X30" s="118">
        <f t="shared" si="2"/>
        <v>1014.0420121145963</v>
      </c>
      <c r="Y30" s="124">
        <v>0</v>
      </c>
      <c r="Z30" s="131">
        <v>0</v>
      </c>
      <c r="AA30" s="124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22</v>
      </c>
      <c r="AF30">
        <f t="shared" si="4"/>
        <v>0</v>
      </c>
      <c r="AH30">
        <f t="shared" si="11"/>
        <v>10.082988668281233</v>
      </c>
      <c r="AI30">
        <f t="shared" si="5"/>
        <v>9.945515096468517</v>
      </c>
      <c r="AJ30">
        <f t="shared" si="6"/>
        <v>9.785715096468518</v>
      </c>
      <c r="AK30">
        <f t="shared" si="12"/>
        <v>6.664432570887687</v>
      </c>
      <c r="AU30">
        <f t="shared" si="13"/>
        <v>10.584912854499736</v>
      </c>
    </row>
    <row r="31" spans="1:47" ht="12.75">
      <c r="A31" s="60">
        <v>23</v>
      </c>
      <c r="B31" s="61">
        <v>3.4</v>
      </c>
      <c r="C31" s="62">
        <v>3.1</v>
      </c>
      <c r="D31" s="62">
        <v>4.6</v>
      </c>
      <c r="E31" s="62">
        <v>1.7</v>
      </c>
      <c r="F31" s="63">
        <f t="shared" si="0"/>
        <v>3.15</v>
      </c>
      <c r="G31" s="64">
        <f t="shared" si="7"/>
        <v>94.82306669648648</v>
      </c>
      <c r="H31" s="64">
        <f t="shared" si="1"/>
        <v>2.650387400306464</v>
      </c>
      <c r="I31" s="65">
        <v>-2.1</v>
      </c>
      <c r="J31" s="63"/>
      <c r="K31" s="65"/>
      <c r="L31" s="62">
        <v>5</v>
      </c>
      <c r="M31" s="62">
        <v>5.1</v>
      </c>
      <c r="N31" s="62">
        <v>5.9</v>
      </c>
      <c r="O31" s="63">
        <v>6.4</v>
      </c>
      <c r="P31" s="66" t="s">
        <v>151</v>
      </c>
      <c r="Q31" s="67">
        <v>14</v>
      </c>
      <c r="R31" s="64">
        <v>0</v>
      </c>
      <c r="S31" s="64">
        <v>15</v>
      </c>
      <c r="T31" s="64">
        <v>0</v>
      </c>
      <c r="U31" s="64"/>
      <c r="V31" s="68">
        <v>8</v>
      </c>
      <c r="W31" s="61">
        <v>1011.3</v>
      </c>
      <c r="X31" s="118">
        <f t="shared" si="2"/>
        <v>1021.9637699063197</v>
      </c>
      <c r="Y31" s="124">
        <v>0</v>
      </c>
      <c r="Z31" s="131">
        <v>0</v>
      </c>
      <c r="AA31" s="124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7.792911450727639</v>
      </c>
      <c r="AI31">
        <f t="shared" si="5"/>
        <v>7.629177622521602</v>
      </c>
      <c r="AJ31">
        <f t="shared" si="6"/>
        <v>7.389477622521602</v>
      </c>
      <c r="AK31">
        <f t="shared" si="12"/>
        <v>2.650387400306464</v>
      </c>
      <c r="AU31">
        <f t="shared" si="13"/>
        <v>10.701078556115041</v>
      </c>
    </row>
    <row r="32" spans="1:47" ht="12.75">
      <c r="A32" s="69">
        <v>24</v>
      </c>
      <c r="B32" s="70">
        <v>1.2</v>
      </c>
      <c r="C32" s="71">
        <v>1</v>
      </c>
      <c r="D32" s="71">
        <v>6</v>
      </c>
      <c r="E32" s="71">
        <v>1</v>
      </c>
      <c r="F32" s="72">
        <f t="shared" si="0"/>
        <v>3.5</v>
      </c>
      <c r="G32" s="64">
        <f t="shared" si="7"/>
        <v>96.17018205676203</v>
      </c>
      <c r="H32" s="73">
        <f t="shared" si="1"/>
        <v>0.6588108940164801</v>
      </c>
      <c r="I32" s="74">
        <v>-1.8</v>
      </c>
      <c r="J32" s="72"/>
      <c r="K32" s="74"/>
      <c r="L32" s="71">
        <v>4.1</v>
      </c>
      <c r="M32" s="71">
        <v>4.6</v>
      </c>
      <c r="N32" s="71">
        <v>5.9</v>
      </c>
      <c r="O32" s="72">
        <v>6.6</v>
      </c>
      <c r="P32" s="75" t="s">
        <v>117</v>
      </c>
      <c r="Q32" s="76">
        <v>17</v>
      </c>
      <c r="R32" s="73">
        <v>2</v>
      </c>
      <c r="S32" s="73">
        <v>43.3</v>
      </c>
      <c r="T32" s="73">
        <v>2.5</v>
      </c>
      <c r="U32" s="73"/>
      <c r="V32" s="77">
        <v>1</v>
      </c>
      <c r="W32" s="70">
        <v>1014</v>
      </c>
      <c r="X32" s="118">
        <f t="shared" si="2"/>
        <v>1024.7785124727345</v>
      </c>
      <c r="Y32" s="124">
        <v>0</v>
      </c>
      <c r="Z32" s="131">
        <v>0</v>
      </c>
      <c r="AA32" s="124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6.6609578655798565</v>
      </c>
      <c r="AI32">
        <f t="shared" si="5"/>
        <v>6.565655306052358</v>
      </c>
      <c r="AJ32">
        <f t="shared" si="6"/>
        <v>6.405855306052358</v>
      </c>
      <c r="AK32">
        <f t="shared" si="12"/>
        <v>0.6588108940164801</v>
      </c>
      <c r="AU32">
        <f t="shared" si="13"/>
        <v>10.457921487169799</v>
      </c>
    </row>
    <row r="33" spans="1:47" ht="12.75">
      <c r="A33" s="60">
        <v>25</v>
      </c>
      <c r="B33" s="61">
        <v>2.8</v>
      </c>
      <c r="C33" s="62">
        <v>2.2</v>
      </c>
      <c r="D33" s="62">
        <v>2.8</v>
      </c>
      <c r="E33" s="62">
        <v>1.2</v>
      </c>
      <c r="F33" s="63">
        <f t="shared" si="0"/>
        <v>2</v>
      </c>
      <c r="G33" s="64">
        <f t="shared" si="7"/>
        <v>89.39773248587616</v>
      </c>
      <c r="H33" s="64">
        <f t="shared" si="1"/>
        <v>1.2327113026809355</v>
      </c>
      <c r="I33" s="65">
        <v>-1.7</v>
      </c>
      <c r="J33" s="63"/>
      <c r="K33" s="65"/>
      <c r="L33" s="62">
        <v>4.4</v>
      </c>
      <c r="M33" s="62">
        <v>4.7</v>
      </c>
      <c r="N33" s="62">
        <v>5.9</v>
      </c>
      <c r="O33" s="63">
        <v>6.6</v>
      </c>
      <c r="P33" s="66" t="s">
        <v>125</v>
      </c>
      <c r="Q33" s="67">
        <v>14</v>
      </c>
      <c r="R33" s="64">
        <v>0</v>
      </c>
      <c r="S33" s="64">
        <v>15</v>
      </c>
      <c r="T33" s="64">
        <v>0</v>
      </c>
      <c r="U33" s="64"/>
      <c r="V33" s="68">
        <v>7</v>
      </c>
      <c r="W33" s="61">
        <v>1020.7</v>
      </c>
      <c r="X33" s="118">
        <f t="shared" si="2"/>
        <v>1031.486435346316</v>
      </c>
      <c r="Y33" s="124">
        <v>0</v>
      </c>
      <c r="Z33" s="131">
        <v>0</v>
      </c>
      <c r="AA33" s="124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7.468490409399528</v>
      </c>
      <c r="AI33">
        <f t="shared" si="5"/>
        <v>7.1560610769283075</v>
      </c>
      <c r="AJ33">
        <f t="shared" si="6"/>
        <v>6.6766610769283075</v>
      </c>
      <c r="AK33">
        <f t="shared" si="12"/>
        <v>1.2327113026809355</v>
      </c>
      <c r="AU33">
        <f t="shared" si="13"/>
        <v>10.639585624345559</v>
      </c>
    </row>
    <row r="34" spans="1:47" ht="12.75">
      <c r="A34" s="69">
        <v>26</v>
      </c>
      <c r="B34" s="70">
        <v>1.5</v>
      </c>
      <c r="C34" s="71">
        <v>0.9</v>
      </c>
      <c r="D34" s="71">
        <v>2.3</v>
      </c>
      <c r="E34" s="71">
        <v>1.5</v>
      </c>
      <c r="F34" s="72">
        <f t="shared" si="0"/>
        <v>1.9</v>
      </c>
      <c r="G34" s="64">
        <f t="shared" si="7"/>
        <v>88.72869808291777</v>
      </c>
      <c r="H34" s="73">
        <f t="shared" si="1"/>
        <v>-0.1537471695635782</v>
      </c>
      <c r="I34" s="74">
        <v>0.2</v>
      </c>
      <c r="J34" s="72"/>
      <c r="K34" s="74"/>
      <c r="L34" s="71">
        <v>3.8</v>
      </c>
      <c r="M34" s="71">
        <v>4.1</v>
      </c>
      <c r="N34" s="71">
        <v>5.6</v>
      </c>
      <c r="O34" s="72">
        <v>6.7</v>
      </c>
      <c r="P34" s="75" t="s">
        <v>122</v>
      </c>
      <c r="Q34" s="76">
        <v>11</v>
      </c>
      <c r="R34" s="73">
        <v>1.2</v>
      </c>
      <c r="S34" s="73">
        <v>42.7</v>
      </c>
      <c r="T34" s="73">
        <v>0</v>
      </c>
      <c r="U34" s="73"/>
      <c r="V34" s="77">
        <v>7</v>
      </c>
      <c r="W34" s="70">
        <v>1030.7</v>
      </c>
      <c r="X34" s="118">
        <f t="shared" si="2"/>
        <v>1041.6439870409686</v>
      </c>
      <c r="Y34" s="124">
        <v>0</v>
      </c>
      <c r="Z34" s="131">
        <v>0</v>
      </c>
      <c r="AA34" s="124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6.8062058612105245</v>
      </c>
      <c r="AI34">
        <f t="shared" si="5"/>
        <v>6.5184578494953405</v>
      </c>
      <c r="AJ34">
        <f t="shared" si="6"/>
        <v>6.03905784949534</v>
      </c>
      <c r="AK34">
        <f t="shared" si="12"/>
        <v>-0.1537471695635782</v>
      </c>
      <c r="AU34">
        <f t="shared" si="13"/>
        <v>10.678199485543798</v>
      </c>
    </row>
    <row r="35" spans="1:47" ht="12.75">
      <c r="A35" s="60">
        <v>27</v>
      </c>
      <c r="B35" s="61">
        <v>1.4</v>
      </c>
      <c r="C35" s="62">
        <v>0.6</v>
      </c>
      <c r="D35" s="62">
        <v>7.6</v>
      </c>
      <c r="E35" s="62">
        <v>-1.8</v>
      </c>
      <c r="F35" s="63">
        <f t="shared" si="0"/>
        <v>2.9</v>
      </c>
      <c r="G35" s="64">
        <f t="shared" si="7"/>
        <v>84.93490869363846</v>
      </c>
      <c r="H35" s="64">
        <f t="shared" si="1"/>
        <v>-0.8505192269695614</v>
      </c>
      <c r="I35" s="65">
        <v>-4.4</v>
      </c>
      <c r="J35" s="63"/>
      <c r="K35" s="65"/>
      <c r="L35" s="62">
        <v>3.6</v>
      </c>
      <c r="M35" s="62">
        <v>4.4</v>
      </c>
      <c r="N35" s="62">
        <v>5.5</v>
      </c>
      <c r="O35" s="63">
        <v>6.6</v>
      </c>
      <c r="P35" s="66" t="s">
        <v>160</v>
      </c>
      <c r="Q35" s="67">
        <v>32</v>
      </c>
      <c r="R35" s="64">
        <v>1</v>
      </c>
      <c r="S35" s="64">
        <v>43</v>
      </c>
      <c r="T35" s="64">
        <v>0.2</v>
      </c>
      <c r="U35" s="64"/>
      <c r="V35" s="68">
        <v>7</v>
      </c>
      <c r="W35" s="61">
        <v>1023</v>
      </c>
      <c r="X35" s="118">
        <f t="shared" si="2"/>
        <v>1033.8662092164473</v>
      </c>
      <c r="Y35" s="124">
        <v>0</v>
      </c>
      <c r="Z35" s="131">
        <v>0</v>
      </c>
      <c r="AA35" s="124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6.757481736768829</v>
      </c>
      <c r="AI35">
        <f t="shared" si="5"/>
        <v>6.378660943113899</v>
      </c>
      <c r="AJ35">
        <f t="shared" si="6"/>
        <v>5.739460943113899</v>
      </c>
      <c r="AK35">
        <f t="shared" si="12"/>
        <v>-0.8505192269695614</v>
      </c>
      <c r="AU35">
        <f t="shared" si="13"/>
        <v>10.612537332322697</v>
      </c>
    </row>
    <row r="36" spans="1:47" ht="12.75">
      <c r="A36" s="69">
        <v>28</v>
      </c>
      <c r="B36" s="70">
        <v>3.9</v>
      </c>
      <c r="C36" s="71">
        <v>3.1</v>
      </c>
      <c r="D36" s="71">
        <v>6.9</v>
      </c>
      <c r="E36" s="71">
        <v>1.4</v>
      </c>
      <c r="F36" s="72">
        <f t="shared" si="0"/>
        <v>4.15</v>
      </c>
      <c r="G36" s="64">
        <f t="shared" si="7"/>
        <v>86.58778703872754</v>
      </c>
      <c r="H36" s="73">
        <f t="shared" si="1"/>
        <v>1.871559553439199</v>
      </c>
      <c r="I36" s="74">
        <v>-0.2</v>
      </c>
      <c r="J36" s="72"/>
      <c r="K36" s="74"/>
      <c r="L36" s="71">
        <v>4</v>
      </c>
      <c r="M36" s="71">
        <v>4.7</v>
      </c>
      <c r="N36" s="71">
        <v>5.6</v>
      </c>
      <c r="O36" s="72">
        <v>6.6</v>
      </c>
      <c r="P36" s="75" t="s">
        <v>162</v>
      </c>
      <c r="Q36" s="76">
        <v>23</v>
      </c>
      <c r="R36" s="73">
        <v>1.9</v>
      </c>
      <c r="S36" s="73">
        <v>44.7</v>
      </c>
      <c r="T36" s="73">
        <v>2.4</v>
      </c>
      <c r="U36" s="73"/>
      <c r="V36" s="77">
        <v>7</v>
      </c>
      <c r="W36" s="70">
        <v>1005.5</v>
      </c>
      <c r="X36" s="118">
        <f t="shared" si="2"/>
        <v>1016.0833588427608</v>
      </c>
      <c r="Y36" s="124">
        <v>0</v>
      </c>
      <c r="Z36" s="131">
        <v>0</v>
      </c>
      <c r="AA36" s="124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8.072706165126084</v>
      </c>
      <c r="AI36">
        <f t="shared" si="5"/>
        <v>7.629177622521602</v>
      </c>
      <c r="AJ36">
        <f t="shared" si="6"/>
        <v>6.989977622521602</v>
      </c>
      <c r="AK36">
        <f t="shared" si="12"/>
        <v>1.871559553439199</v>
      </c>
      <c r="AU36">
        <f t="shared" si="13"/>
        <v>10.554105902536822</v>
      </c>
    </row>
    <row r="37" spans="1:47" ht="12.75">
      <c r="A37" s="60">
        <v>29</v>
      </c>
      <c r="B37" s="61">
        <v>3.1</v>
      </c>
      <c r="C37" s="62">
        <v>2.9</v>
      </c>
      <c r="D37" s="62">
        <v>5</v>
      </c>
      <c r="E37" s="62">
        <v>2.7</v>
      </c>
      <c r="F37" s="63">
        <f t="shared" si="0"/>
        <v>3.85</v>
      </c>
      <c r="G37" s="64">
        <f t="shared" si="7"/>
        <v>96.49686629364992</v>
      </c>
      <c r="H37" s="64">
        <f t="shared" si="1"/>
        <v>2.5978686771614496</v>
      </c>
      <c r="I37" s="65">
        <v>0.5</v>
      </c>
      <c r="J37" s="63"/>
      <c r="K37" s="65"/>
      <c r="L37" s="62">
        <v>4.5</v>
      </c>
      <c r="M37" s="62">
        <v>4.8</v>
      </c>
      <c r="N37" s="62">
        <v>5.6</v>
      </c>
      <c r="O37" s="63">
        <v>6.5</v>
      </c>
      <c r="P37" s="66" t="s">
        <v>164</v>
      </c>
      <c r="Q37" s="67">
        <v>31</v>
      </c>
      <c r="R37" s="64">
        <v>2.7</v>
      </c>
      <c r="S37" s="64">
        <v>43.3</v>
      </c>
      <c r="T37" s="64" t="s">
        <v>106</v>
      </c>
      <c r="U37" s="64"/>
      <c r="V37" s="68">
        <v>8</v>
      </c>
      <c r="W37" s="61">
        <v>982.1</v>
      </c>
      <c r="X37" s="118">
        <f t="shared" si="2"/>
        <v>992.4671825524482</v>
      </c>
      <c r="Y37" s="124">
        <v>0</v>
      </c>
      <c r="Z37" s="131">
        <v>1</v>
      </c>
      <c r="AA37" s="124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7.629177622521602</v>
      </c>
      <c r="AI37">
        <f t="shared" si="5"/>
        <v>7.52171732970973</v>
      </c>
      <c r="AJ37">
        <f t="shared" si="6"/>
        <v>7.36191732970973</v>
      </c>
      <c r="AK37">
        <f t="shared" si="12"/>
        <v>2.5978686771614496</v>
      </c>
      <c r="AU37">
        <f t="shared" si="13"/>
        <v>10.749772995949805</v>
      </c>
    </row>
    <row r="38" spans="1:47" ht="12.75">
      <c r="A38" s="69">
        <v>30</v>
      </c>
      <c r="B38" s="70">
        <v>-0.5</v>
      </c>
      <c r="C38" s="71">
        <v>-1.9</v>
      </c>
      <c r="D38" s="71">
        <v>3.3</v>
      </c>
      <c r="E38" s="71">
        <v>-2.4</v>
      </c>
      <c r="F38" s="72">
        <f t="shared" si="0"/>
        <v>0.44999999999999996</v>
      </c>
      <c r="G38" s="64">
        <f t="shared" si="7"/>
        <v>73.10912637671343</v>
      </c>
      <c r="H38" s="73">
        <f t="shared" si="1"/>
        <v>-4.713407300035455</v>
      </c>
      <c r="I38" s="74">
        <v>-6.7</v>
      </c>
      <c r="J38" s="72"/>
      <c r="K38" s="74"/>
      <c r="L38" s="71">
        <v>1.8</v>
      </c>
      <c r="M38" s="71">
        <v>3</v>
      </c>
      <c r="N38" s="71">
        <v>5.2</v>
      </c>
      <c r="O38" s="72">
        <v>6.5</v>
      </c>
      <c r="P38" s="75" t="s">
        <v>162</v>
      </c>
      <c r="Q38" s="76">
        <v>18</v>
      </c>
      <c r="R38" s="73">
        <v>6.4</v>
      </c>
      <c r="S38" s="73">
        <v>35.4</v>
      </c>
      <c r="T38" s="73">
        <v>0</v>
      </c>
      <c r="U38" s="73"/>
      <c r="V38" s="77">
        <v>0</v>
      </c>
      <c r="W38" s="70">
        <v>991.6</v>
      </c>
      <c r="X38" s="118">
        <f t="shared" si="2"/>
        <v>1002.2065377195311</v>
      </c>
      <c r="Y38" s="124">
        <v>0</v>
      </c>
      <c r="Z38" s="131">
        <v>0</v>
      </c>
      <c r="AA38" s="124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30</v>
      </c>
      <c r="AH38">
        <f t="shared" si="11"/>
        <v>5.888489985091041</v>
      </c>
      <c r="AI38">
        <f t="shared" si="5"/>
        <v>5.313023584880323</v>
      </c>
      <c r="AJ38">
        <f t="shared" si="6"/>
        <v>4.305023584880323</v>
      </c>
      <c r="AK38">
        <f t="shared" si="12"/>
        <v>-4.713407300035455</v>
      </c>
      <c r="AU38">
        <f t="shared" si="13"/>
        <v>10.442012114596258</v>
      </c>
    </row>
    <row r="39" spans="1:47" ht="12.75">
      <c r="A39" s="60">
        <v>31</v>
      </c>
      <c r="B39" s="61">
        <v>0</v>
      </c>
      <c r="C39" s="62">
        <v>-0.5</v>
      </c>
      <c r="D39" s="62">
        <v>3.1</v>
      </c>
      <c r="E39" s="62">
        <v>-2.6</v>
      </c>
      <c r="F39" s="63">
        <f t="shared" si="0"/>
        <v>0.25</v>
      </c>
      <c r="G39" s="64">
        <f t="shared" si="7"/>
        <v>90.52709980499493</v>
      </c>
      <c r="H39" s="64">
        <f t="shared" si="1"/>
        <v>-1.3607640331537745</v>
      </c>
      <c r="I39" s="65">
        <v>-8.3</v>
      </c>
      <c r="J39" s="63"/>
      <c r="K39" s="65"/>
      <c r="L39" s="62">
        <v>1.8</v>
      </c>
      <c r="M39" s="62">
        <v>3</v>
      </c>
      <c r="N39" s="62">
        <v>5.2</v>
      </c>
      <c r="O39" s="63">
        <v>6.5</v>
      </c>
      <c r="P39" s="66" t="s">
        <v>166</v>
      </c>
      <c r="Q39" s="67">
        <v>17</v>
      </c>
      <c r="R39" s="64">
        <v>3.2</v>
      </c>
      <c r="S39" s="64">
        <v>31.6</v>
      </c>
      <c r="T39" s="64">
        <v>0</v>
      </c>
      <c r="U39" s="64"/>
      <c r="V39" s="68">
        <v>4</v>
      </c>
      <c r="W39" s="61">
        <v>994.2</v>
      </c>
      <c r="X39" s="118">
        <f t="shared" si="2"/>
        <v>1004.8147609898272</v>
      </c>
      <c r="Y39" s="124">
        <v>0</v>
      </c>
      <c r="Z39" s="131">
        <v>0</v>
      </c>
      <c r="AA39" s="124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5.888489985091041</v>
      </c>
      <c r="AJ39">
        <f t="shared" si="6"/>
        <v>5.52848998509104</v>
      </c>
      <c r="AK39">
        <f t="shared" si="12"/>
        <v>-1.3607640331537745</v>
      </c>
      <c r="AU39">
        <f t="shared" si="13"/>
        <v>10.6637699063198</v>
      </c>
    </row>
    <row r="40" spans="1:47" ht="13.5" thickBot="1">
      <c r="A40" s="104"/>
      <c r="B40" s="105"/>
      <c r="C40" s="106"/>
      <c r="D40" s="106"/>
      <c r="E40" s="106"/>
      <c r="F40" s="107"/>
      <c r="G40" s="108"/>
      <c r="H40" s="108"/>
      <c r="I40" s="109"/>
      <c r="J40" s="107"/>
      <c r="K40" s="109"/>
      <c r="L40" s="106"/>
      <c r="M40" s="106"/>
      <c r="N40" s="106"/>
      <c r="O40" s="107"/>
      <c r="P40" s="105"/>
      <c r="Q40" s="107"/>
      <c r="R40" s="108"/>
      <c r="S40" s="108"/>
      <c r="T40" s="108"/>
      <c r="U40" s="108"/>
      <c r="V40" s="108"/>
      <c r="W40" s="105"/>
      <c r="X40" s="119"/>
      <c r="Y40" s="126"/>
      <c r="Z40" s="132"/>
      <c r="AA40" s="126"/>
      <c r="AU40">
        <f t="shared" si="13"/>
        <v>10.778512472734622</v>
      </c>
    </row>
    <row r="41" spans="1:47" ht="13.5" thickBot="1">
      <c r="A41" s="110" t="s">
        <v>19</v>
      </c>
      <c r="B41" s="111">
        <f>SUM(B9:B39)</f>
        <v>13.000000000000002</v>
      </c>
      <c r="C41" s="112">
        <f aca="true" t="shared" si="14" ref="C41:V41">SUM(C9:C39)</f>
        <v>0.6999999999999953</v>
      </c>
      <c r="D41" s="112">
        <f t="shared" si="14"/>
        <v>109.59999999999998</v>
      </c>
      <c r="E41" s="112">
        <f t="shared" si="14"/>
        <v>-45.599999999999994</v>
      </c>
      <c r="F41" s="113">
        <f t="shared" si="14"/>
        <v>31.999999999999996</v>
      </c>
      <c r="G41" s="114">
        <f t="shared" si="14"/>
        <v>2865.487021030347</v>
      </c>
      <c r="H41" s="114">
        <f>SUM(H9:H39)</f>
        <v>-21.336448317475643</v>
      </c>
      <c r="I41" s="115">
        <f t="shared" si="14"/>
        <v>-126.50000000000001</v>
      </c>
      <c r="J41" s="113">
        <f t="shared" si="14"/>
        <v>0</v>
      </c>
      <c r="K41" s="115">
        <f t="shared" si="14"/>
        <v>0</v>
      </c>
      <c r="L41" s="112">
        <f t="shared" si="14"/>
        <v>79.29999999999998</v>
      </c>
      <c r="M41" s="112">
        <f t="shared" si="14"/>
        <v>96.89999999999999</v>
      </c>
      <c r="N41" s="112">
        <f t="shared" si="14"/>
        <v>146.29999999999995</v>
      </c>
      <c r="O41" s="113">
        <f>SUM(O9:O39)</f>
        <v>191.99999999999997</v>
      </c>
      <c r="P41" s="111"/>
      <c r="Q41" s="116">
        <f t="shared" si="14"/>
        <v>575</v>
      </c>
      <c r="R41" s="114">
        <f t="shared" si="14"/>
        <v>53.900000000000006</v>
      </c>
      <c r="S41" s="114">
        <v>764.1</v>
      </c>
      <c r="T41" s="114">
        <f>SUM(T9:T39)</f>
        <v>50.900000000000006</v>
      </c>
      <c r="U41" s="136"/>
      <c r="V41" s="116">
        <f t="shared" si="14"/>
        <v>169</v>
      </c>
      <c r="W41" s="114">
        <f>SUM(W9:W39)</f>
        <v>31166.099999999995</v>
      </c>
      <c r="X41" s="120">
        <f>SUM(X9:X39)</f>
        <v>31498.38591052787</v>
      </c>
      <c r="Y41" s="114">
        <f>SUM(Y9:Y39)</f>
        <v>0</v>
      </c>
      <c r="Z41" s="120">
        <f>SUM(Z9:Z39)</f>
        <v>11</v>
      </c>
      <c r="AA41" s="135">
        <f>SUM(AA9:AA39)</f>
        <v>0</v>
      </c>
      <c r="AB41">
        <f>MAX(AB9:AB39)</f>
        <v>18</v>
      </c>
      <c r="AC41">
        <f>MAX(AC9:AC39)</f>
        <v>7</v>
      </c>
      <c r="AD41">
        <f>MAX(AD9:AD39)</f>
        <v>7</v>
      </c>
      <c r="AE41">
        <f>MAX(AE9:AE39)</f>
        <v>22</v>
      </c>
      <c r="AF41">
        <f>MAX(AF9:AF39)</f>
        <v>30</v>
      </c>
      <c r="AU41">
        <f t="shared" si="13"/>
        <v>10.786435346315967</v>
      </c>
    </row>
    <row r="42" spans="1:47" ht="12.75">
      <c r="A42" s="69" t="s">
        <v>20</v>
      </c>
      <c r="B42" s="70">
        <f>AVERAGE(B9:B39)</f>
        <v>0.4193548387096775</v>
      </c>
      <c r="C42" s="71">
        <f aca="true" t="shared" si="15" ref="C42:V42">AVERAGE(C9:C39)</f>
        <v>0.022580645161290172</v>
      </c>
      <c r="D42" s="71">
        <f t="shared" si="15"/>
        <v>3.535483870967741</v>
      </c>
      <c r="E42" s="71">
        <f t="shared" si="15"/>
        <v>-1.4709677419354836</v>
      </c>
      <c r="F42" s="72">
        <f t="shared" si="15"/>
        <v>1.032258064516129</v>
      </c>
      <c r="G42" s="73">
        <f t="shared" si="15"/>
        <v>92.43506519452733</v>
      </c>
      <c r="H42" s="73">
        <f>AVERAGE(H9:H39)</f>
        <v>-0.688272526370182</v>
      </c>
      <c r="I42" s="74">
        <f t="shared" si="15"/>
        <v>-4.080645161290323</v>
      </c>
      <c r="J42" s="72" t="e">
        <f t="shared" si="15"/>
        <v>#DIV/0!</v>
      </c>
      <c r="K42" s="74" t="e">
        <f t="shared" si="15"/>
        <v>#DIV/0!</v>
      </c>
      <c r="L42" s="71">
        <f t="shared" si="15"/>
        <v>2.558064516129032</v>
      </c>
      <c r="M42" s="71">
        <f t="shared" si="15"/>
        <v>3.125806451612903</v>
      </c>
      <c r="N42" s="71">
        <f t="shared" si="15"/>
        <v>4.719354838709676</v>
      </c>
      <c r="O42" s="72">
        <f>AVERAGE(O9:O39)</f>
        <v>6.193548387096773</v>
      </c>
      <c r="P42" s="70"/>
      <c r="Q42" s="72">
        <f t="shared" si="15"/>
        <v>18.548387096774192</v>
      </c>
      <c r="R42" s="73">
        <f t="shared" si="15"/>
        <v>1.7387096774193551</v>
      </c>
      <c r="S42" s="73">
        <v>24.6</v>
      </c>
      <c r="T42" s="73">
        <f>AVERAGE(T9:T39)</f>
        <v>1.8851851851851853</v>
      </c>
      <c r="U42" s="73"/>
      <c r="V42" s="73">
        <f t="shared" si="15"/>
        <v>5.451612903225806</v>
      </c>
      <c r="W42" s="73">
        <f>AVERAGE(W9:W39)</f>
        <v>1005.3580645161288</v>
      </c>
      <c r="X42" s="121">
        <f>AVERAGE(X9:X39)</f>
        <v>1016.0769648557377</v>
      </c>
      <c r="Y42" s="124"/>
      <c r="Z42" s="131"/>
      <c r="AA42" s="127"/>
      <c r="AU42">
        <f t="shared" si="13"/>
        <v>10.943987040968501</v>
      </c>
    </row>
    <row r="43" spans="1:47" ht="12.75">
      <c r="A43" s="69" t="s">
        <v>21</v>
      </c>
      <c r="B43" s="70">
        <f>MAX(B9:B39)</f>
        <v>7.1</v>
      </c>
      <c r="C43" s="71">
        <f aca="true" t="shared" si="16" ref="C43:V43">MAX(C9:C39)</f>
        <v>6.9</v>
      </c>
      <c r="D43" s="71">
        <f t="shared" si="16"/>
        <v>9.1</v>
      </c>
      <c r="E43" s="71">
        <f t="shared" si="16"/>
        <v>3.2</v>
      </c>
      <c r="F43" s="72">
        <f t="shared" si="16"/>
        <v>5.5</v>
      </c>
      <c r="G43" s="73">
        <f t="shared" si="16"/>
        <v>98.28551290449003</v>
      </c>
      <c r="H43" s="73">
        <f>MAX(H9:H39)</f>
        <v>6.664432570887687</v>
      </c>
      <c r="I43" s="74">
        <f t="shared" si="16"/>
        <v>1.5</v>
      </c>
      <c r="J43" s="72">
        <f t="shared" si="16"/>
        <v>0</v>
      </c>
      <c r="K43" s="74">
        <f t="shared" si="16"/>
        <v>0</v>
      </c>
      <c r="L43" s="71">
        <f t="shared" si="16"/>
        <v>6</v>
      </c>
      <c r="M43" s="71">
        <f t="shared" si="16"/>
        <v>5.3</v>
      </c>
      <c r="N43" s="71">
        <f t="shared" si="16"/>
        <v>5.9</v>
      </c>
      <c r="O43" s="72">
        <f>MAX(O9:O39)</f>
        <v>6.9</v>
      </c>
      <c r="P43" s="70"/>
      <c r="Q43" s="67">
        <f t="shared" si="16"/>
        <v>32</v>
      </c>
      <c r="R43" s="73">
        <f t="shared" si="16"/>
        <v>6.4</v>
      </c>
      <c r="S43" s="73">
        <v>44.7</v>
      </c>
      <c r="T43" s="73">
        <f>MAX(T9:T39)</f>
        <v>18.1</v>
      </c>
      <c r="U43" s="137"/>
      <c r="V43" s="67">
        <f t="shared" si="16"/>
        <v>8</v>
      </c>
      <c r="W43" s="73">
        <f>MAX(W9:W39)</f>
        <v>1030.7</v>
      </c>
      <c r="X43" s="121">
        <f>MAX(X9:X39)</f>
        <v>1041.6439870409686</v>
      </c>
      <c r="Y43" s="124"/>
      <c r="Z43" s="131"/>
      <c r="AA43" s="124"/>
      <c r="AU43">
        <f t="shared" si="13"/>
        <v>10.866209216447166</v>
      </c>
    </row>
    <row r="44" spans="1:47" ht="13.5" thickBot="1">
      <c r="A44" s="78" t="s">
        <v>22</v>
      </c>
      <c r="B44" s="79">
        <f>MIN(B9:B39)</f>
        <v>-7.9</v>
      </c>
      <c r="C44" s="80">
        <f aca="true" t="shared" si="17" ref="C44:V44">MIN(C9:C39)</f>
        <v>-8</v>
      </c>
      <c r="D44" s="80">
        <f t="shared" si="17"/>
        <v>-0.9</v>
      </c>
      <c r="E44" s="80">
        <f t="shared" si="17"/>
        <v>-11.3</v>
      </c>
      <c r="F44" s="81">
        <f t="shared" si="17"/>
        <v>-6.1000000000000005</v>
      </c>
      <c r="G44" s="82">
        <f t="shared" si="17"/>
        <v>73.10912637671343</v>
      </c>
      <c r="H44" s="82">
        <f>MIN(H9:H39)</f>
        <v>-8.279174522351491</v>
      </c>
      <c r="I44" s="83">
        <f t="shared" si="17"/>
        <v>-16.9</v>
      </c>
      <c r="J44" s="81">
        <f t="shared" si="17"/>
        <v>0</v>
      </c>
      <c r="K44" s="83">
        <f t="shared" si="17"/>
        <v>0</v>
      </c>
      <c r="L44" s="80">
        <f t="shared" si="17"/>
        <v>0.4</v>
      </c>
      <c r="M44" s="80">
        <f t="shared" si="17"/>
        <v>1.7</v>
      </c>
      <c r="N44" s="80">
        <f t="shared" si="17"/>
        <v>3.7</v>
      </c>
      <c r="O44" s="81">
        <f>MIN(O9:O39)</f>
        <v>5.6</v>
      </c>
      <c r="P44" s="79"/>
      <c r="Q44" s="117">
        <f t="shared" si="17"/>
        <v>9</v>
      </c>
      <c r="R44" s="82">
        <f t="shared" si="17"/>
        <v>0</v>
      </c>
      <c r="S44" s="82">
        <f>MIN(S9:S43)</f>
        <v>6</v>
      </c>
      <c r="T44" s="82">
        <f>MIN(T9:T39)</f>
        <v>0</v>
      </c>
      <c r="U44" s="138"/>
      <c r="V44" s="117">
        <f t="shared" si="17"/>
        <v>0</v>
      </c>
      <c r="W44" s="82">
        <f>MIN(W9:W39)</f>
        <v>982.1</v>
      </c>
      <c r="X44" s="122">
        <f>MIN(X9:X39)</f>
        <v>992.4671825524482</v>
      </c>
      <c r="Y44" s="125"/>
      <c r="Z44" s="133"/>
      <c r="AA44" s="125"/>
      <c r="AU44">
        <f t="shared" si="13"/>
        <v>10.583358842760791</v>
      </c>
    </row>
    <row r="45" spans="1:47" ht="13.5" thickBo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4"/>
      <c r="S45" s="44"/>
      <c r="T45" s="45"/>
      <c r="U45" s="45"/>
      <c r="V45" s="45"/>
      <c r="W45" s="44"/>
      <c r="X45" s="46"/>
      <c r="Y45" s="98"/>
      <c r="Z45" s="134"/>
      <c r="AA45" s="98"/>
      <c r="AU45">
        <f t="shared" si="13"/>
        <v>10.367182552448202</v>
      </c>
    </row>
    <row r="46" spans="1:47" ht="12.75">
      <c r="A46" s="4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0"/>
      <c r="Q46" s="40"/>
      <c r="R46" s="2"/>
      <c r="S46" s="2"/>
      <c r="T46" s="40"/>
      <c r="U46" s="40"/>
      <c r="V46" s="40"/>
      <c r="W46" s="2"/>
      <c r="X46" s="2"/>
      <c r="AU46">
        <f t="shared" si="13"/>
        <v>10.606537719531097</v>
      </c>
    </row>
    <row r="47" spans="1:47" ht="12.75">
      <c r="A47" s="40"/>
      <c r="B47" s="2"/>
      <c r="C47" s="2"/>
      <c r="D47" s="2"/>
      <c r="E47" s="2"/>
      <c r="F47" s="2"/>
      <c r="G47" s="2"/>
      <c r="H47" s="40"/>
      <c r="I47" s="2"/>
      <c r="J47" s="2"/>
      <c r="K47" s="2"/>
      <c r="L47" s="2"/>
      <c r="M47" s="2"/>
      <c r="N47" s="2"/>
      <c r="O47" s="2"/>
      <c r="P47" s="40"/>
      <c r="Q47" s="41"/>
      <c r="R47" s="2"/>
      <c r="S47" s="2"/>
      <c r="T47" s="2"/>
      <c r="U47" s="2"/>
      <c r="V47" s="40"/>
      <c r="W47" s="2"/>
      <c r="X47" s="2"/>
      <c r="AU47">
        <f t="shared" si="13"/>
        <v>10.614760989827108</v>
      </c>
    </row>
    <row r="48" spans="1:24" ht="12.75">
      <c r="A48" s="40"/>
      <c r="B48" s="2"/>
      <c r="C48" s="2"/>
      <c r="D48" s="2"/>
      <c r="E48" s="2"/>
      <c r="F48" s="2"/>
      <c r="G48" s="42"/>
      <c r="H48" s="40"/>
      <c r="I48" s="2"/>
      <c r="J48" s="2"/>
      <c r="K48" s="2"/>
      <c r="L48" s="2"/>
      <c r="M48" s="2"/>
      <c r="N48" s="2"/>
      <c r="O48" s="2"/>
      <c r="P48" s="40"/>
      <c r="Q48" s="40"/>
      <c r="R48" s="2"/>
      <c r="S48" s="2"/>
      <c r="T48" s="2"/>
      <c r="U48" s="2"/>
      <c r="V48" s="40"/>
      <c r="W48" s="2"/>
      <c r="X48" s="2"/>
    </row>
    <row r="49" spans="1:24" ht="12.7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0"/>
      <c r="Q49" s="40"/>
      <c r="R49" s="2"/>
      <c r="S49" s="2"/>
      <c r="T49" s="40"/>
      <c r="U49" s="40"/>
      <c r="V49" s="40"/>
      <c r="W49" s="2"/>
      <c r="X49" s="2"/>
    </row>
    <row r="50" spans="1:24" ht="12.7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0"/>
      <c r="Q50" s="40"/>
      <c r="R50" s="2"/>
      <c r="S50" s="2"/>
      <c r="T50" s="40"/>
      <c r="U50" s="40"/>
      <c r="V50" s="40"/>
      <c r="W50" s="2"/>
      <c r="X50" s="2"/>
    </row>
    <row r="53" ht="12.75">
      <c r="A53" s="33"/>
    </row>
    <row r="58" ht="12.75">
      <c r="B58" s="39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1</v>
      </c>
    </row>
    <row r="61" spans="2:6" ht="12.75">
      <c r="B61">
        <f>DCOUNTA(T8:T38,1,B59:B60)</f>
        <v>19</v>
      </c>
      <c r="C61">
        <f>DCOUNTA(T8:T38,1,C59:C60)</f>
        <v>14</v>
      </c>
      <c r="D61">
        <f>DCOUNTA(T8:T38,1,D59:D60)</f>
        <v>6</v>
      </c>
      <c r="F61">
        <f>DCOUNTA(T8:T38,1,F59:F60)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10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P16" sqref="P16"/>
    </sheetView>
  </sheetViews>
  <sheetFormatPr defaultColWidth="9.140625" defaultRowHeight="12.75"/>
  <sheetData>
    <row r="1" spans="1:14" ht="12.75">
      <c r="A1" s="4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7" t="s">
        <v>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4" t="s">
        <v>27</v>
      </c>
      <c r="B4" s="18"/>
      <c r="C4" s="18"/>
      <c r="D4" s="18"/>
      <c r="E4" s="18"/>
      <c r="F4" s="18"/>
      <c r="G4" s="18"/>
      <c r="H4" s="57"/>
      <c r="I4" s="57" t="s">
        <v>56</v>
      </c>
      <c r="J4" s="57"/>
      <c r="K4" s="18"/>
      <c r="L4" s="18"/>
      <c r="M4" s="18"/>
      <c r="N4" s="19"/>
    </row>
    <row r="5" spans="1:14" ht="12.75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5" t="s">
        <v>28</v>
      </c>
      <c r="B6" s="3"/>
      <c r="C6" s="3"/>
      <c r="D6" s="3"/>
      <c r="E6" s="3"/>
      <c r="F6" s="3"/>
      <c r="G6" s="158" t="s">
        <v>57</v>
      </c>
      <c r="H6" s="159"/>
      <c r="I6" s="159"/>
      <c r="J6" s="159"/>
      <c r="K6" s="159"/>
      <c r="L6" s="159"/>
      <c r="M6" s="159"/>
      <c r="N6" s="160"/>
    </row>
    <row r="7" spans="1:25" ht="12.75">
      <c r="A7" s="26" t="s">
        <v>29</v>
      </c>
      <c r="B7" s="3"/>
      <c r="C7" s="22">
        <f>Data1!$D$42</f>
        <v>3.535483870967741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6" t="s">
        <v>30</v>
      </c>
      <c r="B8" s="3"/>
      <c r="C8" s="22">
        <f>Data1!$E$42</f>
        <v>-1.4709677419354836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6" t="s">
        <v>72</v>
      </c>
      <c r="B9" s="3"/>
      <c r="C9" s="22">
        <f>Data1!$F$42</f>
        <v>1.032258064516129</v>
      </c>
      <c r="D9" s="22">
        <v>-2.7</v>
      </c>
      <c r="E9" s="3"/>
      <c r="F9" s="38">
        <v>1</v>
      </c>
      <c r="G9" s="86" t="s">
        <v>107</v>
      </c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6" t="s">
        <v>31</v>
      </c>
      <c r="B10" s="22">
        <f>Data1!$D$43</f>
        <v>9.1</v>
      </c>
      <c r="C10" s="5" t="s">
        <v>32</v>
      </c>
      <c r="D10" s="5">
        <f>Data1!$AB$41</f>
        <v>18</v>
      </c>
      <c r="E10" s="3"/>
      <c r="F10" s="38">
        <v>2</v>
      </c>
      <c r="G10" s="90" t="s">
        <v>110</v>
      </c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6" t="s">
        <v>33</v>
      </c>
      <c r="B11" s="22">
        <f>Data1!$E$44</f>
        <v>-11.3</v>
      </c>
      <c r="C11" s="5" t="s">
        <v>32</v>
      </c>
      <c r="D11" s="23">
        <f>Data1!$AC$41</f>
        <v>7</v>
      </c>
      <c r="E11" s="3"/>
      <c r="F11" s="38">
        <v>3</v>
      </c>
      <c r="G11" s="90" t="s">
        <v>111</v>
      </c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6" t="s">
        <v>34</v>
      </c>
      <c r="B12" s="22">
        <f>Data1!$I$44</f>
        <v>-16.9</v>
      </c>
      <c r="C12" s="5" t="s">
        <v>32</v>
      </c>
      <c r="D12" s="23">
        <f>Data1!$AD$41</f>
        <v>7</v>
      </c>
      <c r="E12" s="3"/>
      <c r="F12" s="38">
        <v>4</v>
      </c>
      <c r="G12" s="90" t="s">
        <v>113</v>
      </c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7" t="s">
        <v>35</v>
      </c>
      <c r="B13" s="22">
        <f>Data1!$O$42</f>
        <v>6.193548387096773</v>
      </c>
      <c r="C13" s="5"/>
      <c r="D13" s="23"/>
      <c r="E13" s="3"/>
      <c r="F13" s="38">
        <v>5</v>
      </c>
      <c r="G13" s="90" t="s">
        <v>115</v>
      </c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6"/>
      <c r="B14" s="3"/>
      <c r="C14" s="3"/>
      <c r="D14" s="5"/>
      <c r="E14" s="3"/>
      <c r="F14" s="38">
        <v>6</v>
      </c>
      <c r="G14" s="90" t="s">
        <v>118</v>
      </c>
      <c r="H14" s="84"/>
      <c r="I14" s="84"/>
      <c r="J14" s="84"/>
      <c r="K14" s="84"/>
      <c r="L14" s="84"/>
      <c r="M14" s="85"/>
      <c r="N14" s="91"/>
      <c r="O14" t="s">
        <v>128</v>
      </c>
      <c r="X14" s="2"/>
      <c r="Y14" s="2"/>
      <c r="Z14" s="2"/>
      <c r="AA14" s="2"/>
      <c r="AB14" s="2"/>
    </row>
    <row r="15" spans="1:15" ht="12.75">
      <c r="A15" s="25"/>
      <c r="B15" s="3"/>
      <c r="C15" s="22"/>
      <c r="D15" s="3"/>
      <c r="E15" s="3"/>
      <c r="F15" s="38">
        <v>7</v>
      </c>
      <c r="G15" s="90" t="s">
        <v>119</v>
      </c>
      <c r="H15" s="84"/>
      <c r="I15" s="84"/>
      <c r="J15" s="84"/>
      <c r="K15" s="84"/>
      <c r="L15" s="84"/>
      <c r="M15" s="85"/>
      <c r="N15" s="91"/>
      <c r="O15" t="s">
        <v>128</v>
      </c>
    </row>
    <row r="16" spans="1:15" ht="12.75">
      <c r="A16" s="26"/>
      <c r="B16" s="3"/>
      <c r="C16" s="5"/>
      <c r="D16" s="5" t="s">
        <v>36</v>
      </c>
      <c r="E16" s="3"/>
      <c r="F16" s="38">
        <v>8</v>
      </c>
      <c r="G16" s="90" t="s">
        <v>121</v>
      </c>
      <c r="H16" s="84"/>
      <c r="I16" s="84"/>
      <c r="J16" s="84"/>
      <c r="K16" s="84"/>
      <c r="L16" s="84"/>
      <c r="M16" s="85"/>
      <c r="N16" s="91"/>
      <c r="O16" t="s">
        <v>129</v>
      </c>
    </row>
    <row r="17" spans="1:15" ht="12.75">
      <c r="A17" s="25" t="s">
        <v>37</v>
      </c>
      <c r="B17" s="3" t="s">
        <v>38</v>
      </c>
      <c r="C17" s="21">
        <f>Data1!$T$41</f>
        <v>50.900000000000006</v>
      </c>
      <c r="D17" s="5">
        <v>89</v>
      </c>
      <c r="E17" s="3"/>
      <c r="F17" s="38">
        <v>9</v>
      </c>
      <c r="G17" s="90" t="s">
        <v>124</v>
      </c>
      <c r="H17" s="84"/>
      <c r="I17" s="84"/>
      <c r="J17" s="84"/>
      <c r="K17" s="84"/>
      <c r="L17" s="84"/>
      <c r="M17" s="85"/>
      <c r="N17" s="91"/>
      <c r="O17" t="s">
        <v>129</v>
      </c>
    </row>
    <row r="18" spans="1:15" ht="12.75">
      <c r="A18" s="26" t="s">
        <v>39</v>
      </c>
      <c r="B18" s="3"/>
      <c r="C18" s="5">
        <f>Data1!$B$64</f>
        <v>15</v>
      </c>
      <c r="D18" s="5"/>
      <c r="E18" s="3"/>
      <c r="F18" s="38">
        <v>10</v>
      </c>
      <c r="G18" s="90" t="s">
        <v>126</v>
      </c>
      <c r="H18" s="84"/>
      <c r="I18" s="84"/>
      <c r="J18" s="84"/>
      <c r="K18" s="84"/>
      <c r="L18" s="84"/>
      <c r="M18" s="85"/>
      <c r="N18" s="91"/>
      <c r="O18" t="s">
        <v>130</v>
      </c>
    </row>
    <row r="19" spans="1:15" ht="12.75">
      <c r="A19" s="26" t="s">
        <v>40</v>
      </c>
      <c r="B19" s="3"/>
      <c r="C19" s="5">
        <f>Data1!$C$64</f>
        <v>10</v>
      </c>
      <c r="D19" s="5"/>
      <c r="E19" s="3"/>
      <c r="F19" s="38">
        <v>11</v>
      </c>
      <c r="G19" s="90" t="s">
        <v>127</v>
      </c>
      <c r="H19" s="84"/>
      <c r="I19" s="84"/>
      <c r="J19" s="84"/>
      <c r="K19" s="84"/>
      <c r="L19" s="84"/>
      <c r="M19" s="85"/>
      <c r="N19" s="91"/>
      <c r="O19" t="s">
        <v>130</v>
      </c>
    </row>
    <row r="20" spans="1:15" ht="12.75">
      <c r="A20" s="26" t="s">
        <v>66</v>
      </c>
      <c r="B20" s="3"/>
      <c r="C20" s="5">
        <f>Data1!$D$64</f>
        <v>2</v>
      </c>
      <c r="D20" s="5"/>
      <c r="E20" s="3"/>
      <c r="F20" s="38">
        <v>12</v>
      </c>
      <c r="G20" s="90" t="s">
        <v>131</v>
      </c>
      <c r="H20" s="84"/>
      <c r="I20" s="84"/>
      <c r="J20" s="84"/>
      <c r="K20" s="84"/>
      <c r="L20" s="84"/>
      <c r="M20" s="85"/>
      <c r="N20" s="91"/>
      <c r="O20" t="s">
        <v>132</v>
      </c>
    </row>
    <row r="21" spans="1:15" ht="12.75">
      <c r="A21" s="26" t="s">
        <v>41</v>
      </c>
      <c r="B21" s="3" t="s">
        <v>42</v>
      </c>
      <c r="C21" s="5">
        <f>Data1!$T$43</f>
        <v>18.1</v>
      </c>
      <c r="D21" s="5"/>
      <c r="E21" s="3"/>
      <c r="F21" s="38">
        <v>13</v>
      </c>
      <c r="G21" s="90" t="s">
        <v>135</v>
      </c>
      <c r="H21" s="84"/>
      <c r="I21" s="84"/>
      <c r="J21" s="84"/>
      <c r="K21" s="84"/>
      <c r="L21" s="84"/>
      <c r="M21" s="85"/>
      <c r="N21" s="91"/>
      <c r="O21" t="s">
        <v>130</v>
      </c>
    </row>
    <row r="22" spans="1:15" ht="12.75">
      <c r="A22" s="26" t="s">
        <v>43</v>
      </c>
      <c r="B22" s="3"/>
      <c r="C22" s="23">
        <f>Data1!$AE$41</f>
        <v>22</v>
      </c>
      <c r="D22" s="5"/>
      <c r="E22" s="3"/>
      <c r="F22" s="38">
        <v>14</v>
      </c>
      <c r="G22" s="90" t="s">
        <v>138</v>
      </c>
      <c r="H22" s="84"/>
      <c r="I22" s="84"/>
      <c r="J22" s="84"/>
      <c r="K22" s="84"/>
      <c r="L22" s="84"/>
      <c r="M22" s="85"/>
      <c r="N22" s="91"/>
      <c r="O22" t="s">
        <v>96</v>
      </c>
    </row>
    <row r="23" spans="1:15" ht="12.75">
      <c r="A23" s="26"/>
      <c r="B23" s="3"/>
      <c r="C23" s="5"/>
      <c r="D23" s="5"/>
      <c r="E23" s="3"/>
      <c r="F23" s="38">
        <v>15</v>
      </c>
      <c r="G23" s="90" t="s">
        <v>141</v>
      </c>
      <c r="H23" s="84"/>
      <c r="I23" s="84"/>
      <c r="J23" s="84"/>
      <c r="K23" s="84"/>
      <c r="L23" s="84"/>
      <c r="M23" s="85"/>
      <c r="N23" s="91"/>
      <c r="O23" t="s">
        <v>130</v>
      </c>
    </row>
    <row r="24" spans="1:14" ht="12.75">
      <c r="A24" s="25" t="s">
        <v>44</v>
      </c>
      <c r="B24" s="3"/>
      <c r="C24" s="5"/>
      <c r="D24" s="5"/>
      <c r="E24" s="5" t="s">
        <v>32</v>
      </c>
      <c r="F24" s="38">
        <v>16</v>
      </c>
      <c r="G24" s="90" t="s">
        <v>143</v>
      </c>
      <c r="H24" s="84"/>
      <c r="I24" s="84"/>
      <c r="J24" s="84"/>
      <c r="K24" s="84"/>
      <c r="L24" s="84"/>
      <c r="M24" s="85"/>
      <c r="N24" s="91"/>
    </row>
    <row r="25" spans="1:14" ht="12.75">
      <c r="A25" s="26" t="s">
        <v>45</v>
      </c>
      <c r="B25" s="3"/>
      <c r="C25" s="21">
        <f>Data1!$R$43</f>
        <v>6.4</v>
      </c>
      <c r="D25" s="5" t="s">
        <v>46</v>
      </c>
      <c r="E25" s="5">
        <f>Data1!$AF$41</f>
        <v>30</v>
      </c>
      <c r="F25" s="38">
        <v>17</v>
      </c>
      <c r="G25" s="90" t="s">
        <v>144</v>
      </c>
      <c r="H25" s="84"/>
      <c r="I25" s="84"/>
      <c r="J25" s="84"/>
      <c r="K25" s="84"/>
      <c r="L25" s="84"/>
      <c r="M25" s="85"/>
      <c r="N25" s="91"/>
    </row>
    <row r="26" spans="1:14" ht="12.75">
      <c r="A26" s="26" t="s">
        <v>47</v>
      </c>
      <c r="B26" s="3"/>
      <c r="C26" s="5">
        <f>Data1!$R$41</f>
        <v>53.900000000000006</v>
      </c>
      <c r="D26" s="5" t="s">
        <v>46</v>
      </c>
      <c r="E26" s="3"/>
      <c r="F26" s="38">
        <v>18</v>
      </c>
      <c r="G26" s="90" t="s">
        <v>146</v>
      </c>
      <c r="H26" s="84"/>
      <c r="I26" s="84"/>
      <c r="J26" s="84"/>
      <c r="K26" s="84"/>
      <c r="L26" s="84"/>
      <c r="M26" s="85"/>
      <c r="N26" s="91"/>
    </row>
    <row r="27" spans="1:14" ht="12.75">
      <c r="A27" s="26"/>
      <c r="B27" s="3"/>
      <c r="C27" s="22"/>
      <c r="D27" s="5"/>
      <c r="E27" s="5"/>
      <c r="F27" s="38">
        <v>19</v>
      </c>
      <c r="G27" s="90" t="s">
        <v>148</v>
      </c>
      <c r="H27" s="84"/>
      <c r="I27" s="84"/>
      <c r="J27" s="84"/>
      <c r="K27" s="84"/>
      <c r="L27" s="84"/>
      <c r="M27" s="85"/>
      <c r="N27" s="91"/>
    </row>
    <row r="28" spans="1:14" ht="12.75">
      <c r="A28" s="26"/>
      <c r="B28" s="3"/>
      <c r="C28" s="5"/>
      <c r="D28" s="5"/>
      <c r="E28" s="5"/>
      <c r="F28" s="38">
        <v>20</v>
      </c>
      <c r="G28" s="90" t="s">
        <v>150</v>
      </c>
      <c r="H28" s="84"/>
      <c r="I28" s="84"/>
      <c r="J28" s="84"/>
      <c r="K28" s="84"/>
      <c r="L28" s="84"/>
      <c r="M28" s="85"/>
      <c r="N28" s="91"/>
    </row>
    <row r="29" spans="1:14" ht="12.75">
      <c r="A29" s="25" t="s">
        <v>48</v>
      </c>
      <c r="B29" s="3" t="s">
        <v>49</v>
      </c>
      <c r="C29" s="5"/>
      <c r="D29" s="5"/>
      <c r="E29" s="5"/>
      <c r="F29" s="38">
        <v>21</v>
      </c>
      <c r="G29" s="90" t="s">
        <v>155</v>
      </c>
      <c r="H29" s="84"/>
      <c r="I29" s="84"/>
      <c r="J29" s="84"/>
      <c r="K29" s="84"/>
      <c r="L29" s="84"/>
      <c r="M29" s="85"/>
      <c r="N29" s="91"/>
    </row>
    <row r="30" spans="1:14" ht="12.75">
      <c r="A30" s="26" t="s">
        <v>94</v>
      </c>
      <c r="B30" s="3"/>
      <c r="C30" s="5">
        <f>Data1!$Q$43</f>
        <v>32</v>
      </c>
      <c r="D30" s="5"/>
      <c r="E30" s="5"/>
      <c r="F30" s="38">
        <v>22</v>
      </c>
      <c r="G30" s="90" t="s">
        <v>154</v>
      </c>
      <c r="H30" s="84"/>
      <c r="I30" s="84"/>
      <c r="J30" s="84"/>
      <c r="K30" s="84"/>
      <c r="L30" s="84"/>
      <c r="M30" s="85"/>
      <c r="N30" s="91"/>
    </row>
    <row r="31" spans="1:14" ht="12.75">
      <c r="A31" s="26" t="s">
        <v>50</v>
      </c>
      <c r="B31" s="3"/>
      <c r="C31" s="5">
        <f>Data1!$AP$9</f>
        <v>0</v>
      </c>
      <c r="D31" s="22"/>
      <c r="E31" s="5"/>
      <c r="F31" s="38">
        <v>23</v>
      </c>
      <c r="G31" s="90" t="s">
        <v>156</v>
      </c>
      <c r="H31" s="84"/>
      <c r="I31" s="84"/>
      <c r="J31" s="84"/>
      <c r="K31" s="84"/>
      <c r="L31" s="84"/>
      <c r="M31" s="85"/>
      <c r="N31" s="91"/>
    </row>
    <row r="32" spans="1:14" ht="12.75">
      <c r="A32" s="26"/>
      <c r="B32" s="3"/>
      <c r="C32" s="5"/>
      <c r="D32" s="5"/>
      <c r="E32" s="23"/>
      <c r="F32" s="38">
        <v>24</v>
      </c>
      <c r="G32" s="90" t="s">
        <v>157</v>
      </c>
      <c r="H32" s="84"/>
      <c r="I32" s="84"/>
      <c r="J32" s="84"/>
      <c r="K32" s="84"/>
      <c r="L32" s="84"/>
      <c r="M32" s="85"/>
      <c r="N32" s="91"/>
    </row>
    <row r="33" spans="1:14" ht="12.75">
      <c r="A33" s="25" t="s">
        <v>51</v>
      </c>
      <c r="B33" s="3"/>
      <c r="C33" s="5"/>
      <c r="D33" s="3"/>
      <c r="E33" s="3"/>
      <c r="F33" s="38">
        <v>25</v>
      </c>
      <c r="G33" s="90" t="s">
        <v>159</v>
      </c>
      <c r="H33" s="84"/>
      <c r="I33" s="84"/>
      <c r="J33" s="84"/>
      <c r="K33" s="84"/>
      <c r="L33" s="84"/>
      <c r="M33" s="85"/>
      <c r="N33" s="91"/>
    </row>
    <row r="34" spans="1:14" ht="12.75">
      <c r="A34" s="26" t="s">
        <v>52</v>
      </c>
      <c r="B34" s="3"/>
      <c r="C34" s="5">
        <f>Data1!$Z$41</f>
        <v>11</v>
      </c>
      <c r="D34" s="3"/>
      <c r="E34" s="3"/>
      <c r="F34" s="38">
        <v>26</v>
      </c>
      <c r="G34" s="90" t="s">
        <v>158</v>
      </c>
      <c r="H34" s="84"/>
      <c r="I34" s="84"/>
      <c r="J34" s="84"/>
      <c r="K34" s="84"/>
      <c r="L34" s="84"/>
      <c r="M34" s="85"/>
      <c r="N34" s="91"/>
    </row>
    <row r="35" spans="1:14" ht="12.75">
      <c r="A35" s="26" t="s">
        <v>53</v>
      </c>
      <c r="B35" s="3"/>
      <c r="C35" s="5">
        <v>10</v>
      </c>
      <c r="D35" s="3"/>
      <c r="E35" s="3"/>
      <c r="F35" s="38">
        <v>27</v>
      </c>
      <c r="G35" s="90" t="s">
        <v>161</v>
      </c>
      <c r="H35" s="84"/>
      <c r="I35" s="84"/>
      <c r="J35" s="84"/>
      <c r="K35" s="84"/>
      <c r="L35" s="84"/>
      <c r="M35" s="85"/>
      <c r="N35" s="91"/>
    </row>
    <row r="36" spans="1:14" ht="12.75">
      <c r="A36" s="26" t="s">
        <v>54</v>
      </c>
      <c r="B36" s="3"/>
      <c r="C36" s="23">
        <v>5</v>
      </c>
      <c r="D36" s="5"/>
      <c r="E36" s="3"/>
      <c r="F36" s="38">
        <v>28</v>
      </c>
      <c r="G36" s="90" t="s">
        <v>163</v>
      </c>
      <c r="H36" s="84"/>
      <c r="I36" s="84"/>
      <c r="J36" s="84"/>
      <c r="K36" s="84"/>
      <c r="L36" s="84"/>
      <c r="M36" s="85"/>
      <c r="N36" s="91"/>
    </row>
    <row r="37" spans="1:14" ht="12.75">
      <c r="A37" s="26" t="s">
        <v>24</v>
      </c>
      <c r="B37" s="3"/>
      <c r="C37" s="5">
        <f>Data1!$AA$41</f>
        <v>0</v>
      </c>
      <c r="D37" s="5"/>
      <c r="E37" s="3"/>
      <c r="F37" s="38">
        <v>29</v>
      </c>
      <c r="G37" s="90" t="s">
        <v>165</v>
      </c>
      <c r="H37" s="84"/>
      <c r="I37" s="84"/>
      <c r="J37" s="84"/>
      <c r="K37" s="84"/>
      <c r="L37" s="84"/>
      <c r="M37" s="85"/>
      <c r="N37" s="91"/>
    </row>
    <row r="38" spans="1:14" ht="12.75">
      <c r="A38" s="26" t="s">
        <v>55</v>
      </c>
      <c r="B38" s="3"/>
      <c r="C38" s="5">
        <v>0</v>
      </c>
      <c r="D38" s="5"/>
      <c r="E38" s="3"/>
      <c r="F38" s="38">
        <v>30</v>
      </c>
      <c r="G38" s="90" t="s">
        <v>167</v>
      </c>
      <c r="H38" s="84"/>
      <c r="I38" s="84"/>
      <c r="J38" s="84"/>
      <c r="K38" s="84"/>
      <c r="L38" s="84"/>
      <c r="M38" s="85"/>
      <c r="N38" s="91"/>
    </row>
    <row r="39" spans="1:14" ht="13.5" thickBot="1">
      <c r="A39" s="26" t="s">
        <v>23</v>
      </c>
      <c r="B39" s="3"/>
      <c r="C39" s="5">
        <f>Data1!$AN$9</f>
        <v>16</v>
      </c>
      <c r="D39" s="5"/>
      <c r="E39" s="3"/>
      <c r="F39" s="38">
        <v>31</v>
      </c>
      <c r="G39" s="92" t="s">
        <v>168</v>
      </c>
      <c r="H39" s="93"/>
      <c r="I39" s="93"/>
      <c r="J39" s="93"/>
      <c r="K39" s="93"/>
      <c r="L39" s="93"/>
      <c r="M39" s="94"/>
      <c r="N39" s="95"/>
    </row>
    <row r="40" spans="1:14" ht="12.75">
      <c r="A40" s="26" t="s">
        <v>25</v>
      </c>
      <c r="B40" s="3"/>
      <c r="C40" s="5">
        <f>Data1!$AO$9</f>
        <v>24</v>
      </c>
      <c r="D40" s="5"/>
      <c r="E40" s="3"/>
      <c r="F40" s="5"/>
      <c r="G40" s="144" t="s">
        <v>136</v>
      </c>
      <c r="H40" s="144"/>
      <c r="I40" s="144"/>
      <c r="J40" s="144"/>
      <c r="K40" s="144"/>
      <c r="L40" s="144"/>
      <c r="M40" s="145"/>
      <c r="N40" s="34"/>
    </row>
    <row r="41" spans="1:14" ht="12.75">
      <c r="A41" s="26" t="s">
        <v>26</v>
      </c>
      <c r="B41" s="3"/>
      <c r="C41" s="5">
        <f>Data1!$Y$41</f>
        <v>0</v>
      </c>
      <c r="D41" s="5"/>
      <c r="E41" s="3"/>
      <c r="F41" s="5"/>
      <c r="G41" s="145" t="s">
        <v>120</v>
      </c>
      <c r="H41" s="146"/>
      <c r="I41" s="146"/>
      <c r="J41" s="146"/>
      <c r="K41" s="146"/>
      <c r="L41" s="146"/>
      <c r="M41" s="147"/>
      <c r="N41" s="17"/>
    </row>
    <row r="42" spans="1:14" ht="12.75">
      <c r="A42" s="26"/>
      <c r="B42" s="3"/>
      <c r="C42" s="3"/>
      <c r="D42" s="5"/>
      <c r="E42" s="3"/>
      <c r="F42" s="3"/>
      <c r="G42" s="147" t="s">
        <v>137</v>
      </c>
      <c r="H42" s="148"/>
      <c r="I42" s="148"/>
      <c r="J42" s="148"/>
      <c r="K42" s="148"/>
      <c r="L42" s="148"/>
      <c r="M42" s="147"/>
      <c r="N42" s="17"/>
    </row>
    <row r="43" spans="1:14" ht="12.75">
      <c r="A43" s="25"/>
      <c r="B43" s="3"/>
      <c r="C43" s="3"/>
      <c r="D43" s="5"/>
      <c r="E43" s="3"/>
      <c r="F43" s="3"/>
      <c r="G43" s="147" t="s">
        <v>139</v>
      </c>
      <c r="H43" s="148"/>
      <c r="I43" s="148"/>
      <c r="J43" s="148"/>
      <c r="K43" s="148"/>
      <c r="L43" s="148"/>
      <c r="M43" s="147"/>
      <c r="N43" s="17"/>
    </row>
    <row r="44" spans="1:14" ht="12.75">
      <c r="A44" s="26" t="s">
        <v>169</v>
      </c>
      <c r="B44" s="140" t="s">
        <v>170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1"/>
    </row>
    <row r="45" spans="1:14" ht="12.75">
      <c r="A45" s="26"/>
      <c r="B45" s="140" t="s">
        <v>171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</row>
    <row r="46" spans="1:14" ht="12.75">
      <c r="A46" s="26"/>
      <c r="B46" s="140" t="s">
        <v>172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1"/>
    </row>
    <row r="47" spans="1:14" ht="13.5" thickBot="1">
      <c r="A47" s="28"/>
      <c r="B47" s="142" t="s">
        <v>173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3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2010-02-01T18:59:51Z</dcterms:modified>
  <cp:category/>
  <cp:version/>
  <cp:contentType/>
  <cp:contentStatus/>
</cp:coreProperties>
</file>