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<sst xmlns="http://schemas.openxmlformats.org/spreadsheetml/2006/main" count="204" uniqueCount="167">
  <si>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</si>
  <si>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</si>
  <si>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</si>
  <si>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</si>
  <si>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</si>
  <si>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</si>
  <si>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</si>
  <si>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</si>
  <si>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</si>
  <si>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</si>
  <si>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</si>
  <si>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</si>
  <si>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</si>
  <si>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</si>
  <si>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</si>
  <si>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</si>
  <si>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</si>
  <si>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</si>
  <si>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</si>
  <si>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</si>
  <si>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</si>
  <si>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</si>
  <si>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</si>
  <si>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</si>
  <si>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</si>
  <si>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</si>
  <si>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</si>
  <si>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</si>
  <si>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</si>
  <si>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</si>
  <si>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</si>
  <si>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</si>
  <si>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</si>
  <si>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</si>
  <si>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</si>
  <si>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</si>
  <si>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</si>
  <si>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</si>
  <si>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</si>
  <si>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</si>
  <si>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</si>
  <si>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</si>
  <si>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</si>
  <si>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</si>
  <si>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</si>
  <si>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</si>
  <si>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</si>
  <si>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</si>
  <si>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</si>
  <si>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</si>
  <si>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</si>
  <si>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</si>
  <si>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</si>
  <si>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</si>
  <si>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</si>
  <si>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</si>
  <si>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</si>
  <si>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</si>
  <si>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</si>
  <si>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</si>
  <si>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</si>
  <si>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</si>
  <si>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</si>
  <si>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</si>
  <si>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</si>
  <si>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</si>
  <si>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</si>
  <si>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</si>
  <si>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</si>
  <si>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</si>
  <si>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</si>
  <si>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</si>
  <si>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</si>
  <si>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</si>
  <si>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</si>
  <si>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</si>
  <si>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</si>
  <si>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</si>
  <si>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</si>
  <si>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</si>
  <si>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</si>
  <si>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</si>
  <si>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</si>
  <si>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</si>
  <si>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</si>
  <si>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</si>
  <si>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</si>
  <si>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</si>
  <si>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</si>
  <si>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</si>
  <si>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</si>
  <si>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</si>
  <si>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</si>
  <si>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</si>
  <si>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</si>
  <si>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</si>
  <si>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</si>
  <si>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</si>
  <si>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</si>
  <si>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</si>
  <si>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</si>
  <si>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</si>
  <si>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</si>
  <si>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</si>
  <si>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Jan</t>
  </si>
  <si>
    <t>WSW3</t>
  </si>
  <si>
    <t>A bright and fairly sunny morning. Gradually cliouding over as the day went on.</t>
  </si>
  <si>
    <t>SW2</t>
  </si>
  <si>
    <t>WSW2</t>
  </si>
  <si>
    <t>A cloudy day, with temperatures steadily rising into the evening. Lighter winds.</t>
  </si>
  <si>
    <t>S2</t>
  </si>
  <si>
    <t>A very mild day but mostly cloudy. A few brief glimpses of brightness or sunshine.</t>
  </si>
  <si>
    <t>A brighter day, and still very mild. Light winds continue under high pressure.</t>
  </si>
  <si>
    <t>SE2</t>
  </si>
  <si>
    <t>tr</t>
  </si>
  <si>
    <t>SSW2</t>
  </si>
  <si>
    <t>A damp, misty start and remaining cloudy all day. Still on the mild side, though less so.</t>
  </si>
  <si>
    <t>A bright day with some sunny intervals at times. Light winds and feeling very mild.</t>
  </si>
  <si>
    <t>NW1</t>
  </si>
  <si>
    <t>Cloudy and very mild, with rain arriving later in afternoon. Clearer and colder later in night.</t>
  </si>
  <si>
    <t>Cloudy, dry and mild with mostly light winds. Very little change from the past few days!</t>
  </si>
  <si>
    <t>WSW1</t>
  </si>
  <si>
    <t>E2</t>
  </si>
  <si>
    <t>N1</t>
  </si>
  <si>
    <t>Bright but cold with some sunshine after an early frost. Turning foggy and frosty overnight.</t>
  </si>
  <si>
    <t>A very cold day with fog at first, and mist persisting all day. Temperatures struggling.</t>
  </si>
  <si>
    <t>A touch of frost, then bright with sunshine - but much colder with temps near normal.</t>
  </si>
  <si>
    <t>A cold and bright day with some weak intervals of sunshine. Feeling colder in the breeze.</t>
  </si>
  <si>
    <t>SSE2</t>
  </si>
  <si>
    <t>Cold and wintry with spells of sleet or snow, giving a slight covering. Feeling raw.</t>
  </si>
  <si>
    <t>A cold day with some bright spells. Cloudier later with some light snow for a time.</t>
  </si>
  <si>
    <t>A very cold day, but generally sunny and bright. Clear and very cold by evening.</t>
  </si>
  <si>
    <t>SE1</t>
  </si>
  <si>
    <t>E3</t>
  </si>
  <si>
    <t>Cloudy and very cold again, with light snow from early evening, into the night.</t>
  </si>
  <si>
    <t>Dry and bitterly cold, with mist and low cloud keeping it sub-zero all day.</t>
  </si>
  <si>
    <t>NNE2</t>
  </si>
  <si>
    <t>A day of snow, with moderate falls through the day, continuing into the evening.</t>
  </si>
  <si>
    <t>7cm</t>
  </si>
  <si>
    <t>2cm</t>
  </si>
  <si>
    <t>A cold day with further persistent snow. Mostly light, but heavier bursts at times.</t>
  </si>
  <si>
    <t>12cm</t>
  </si>
  <si>
    <t>ENE2</t>
  </si>
  <si>
    <t>Brighter with some sunshine at times, but still cold. Cloudier later and temp crept up.</t>
  </si>
  <si>
    <t>NE2</t>
  </si>
  <si>
    <t>Another slight covering this morning, with further light snow flurries through the day.</t>
  </si>
  <si>
    <t>9.5cm</t>
  </si>
  <si>
    <t>SW1</t>
  </si>
  <si>
    <t>WSW5</t>
  </si>
  <si>
    <t>Very mild first thing, then cooler and windy with some sunshine at times.</t>
  </si>
  <si>
    <t>8cm</t>
  </si>
  <si>
    <t>9cm</t>
  </si>
  <si>
    <t>Cloud, raw and cold with a brisk wind. Sleet rain and some snow later/into the evening.</t>
  </si>
  <si>
    <t>Very cold and cloudy with an off snow flurry. Very slight thaw before freezing again.</t>
  </si>
  <si>
    <t>A cold and icy start, with a layer of ice. Thawing with some sun. Much milder overnight.</t>
  </si>
  <si>
    <t>SW3</t>
  </si>
  <si>
    <t>becoming very windy, with lots of cloud and temperatures becoming mild.</t>
  </si>
  <si>
    <t>Breezy, cloudy and damp. Temperatures very mild indeed.* Some light rain at times.</t>
  </si>
  <si>
    <t>WSW4</t>
  </si>
  <si>
    <t>Very windy and blustery. Some sunshine though. Blustery showers overnight/early hrs.</t>
  </si>
  <si>
    <t>Another windy day and feeling cooler. Some sunshine. Showery rain later overnight.</t>
  </si>
  <si>
    <t>NOTES:</t>
  </si>
  <si>
    <t xml:space="preserve">Overall, this was the coldest January (3.1C) since 2010 (which averaged 1.0C), with long cold spell from the 9th-26th. There were no </t>
  </si>
  <si>
    <t>exceptioanally cold nights, but many days remained close to freezing. The max of -1.6C on the 16th was the coldest January day since 1997.</t>
  </si>
  <si>
    <t>Air frost occurance was also well above average, with 18 recorded - the most since 1997 (21). Rainfall was a little below average.</t>
  </si>
  <si>
    <t>Continuing very cold and snowy with more frsh snow. Mostly light in daylight hours.</t>
  </si>
  <si>
    <t>January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</si>
</sst>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6.8</c:v>
                </c:pt>
                <c:pt idx="1">
                  <c:v>10.5</c:v>
                </c:pt>
                <c:pt idx="2">
                  <c:v>12.7</c:v>
                </c:pt>
                <c:pt idx="3">
                  <c:v>11</c:v>
                </c:pt>
                <c:pt idx="4">
                  <c:v>11.2</c:v>
                </c:pt>
                <c:pt idx="5">
                  <c:v>9.4</c:v>
                </c:pt>
                <c:pt idx="6">
                  <c:v>9.7</c:v>
                </c:pt>
                <c:pt idx="7">
                  <c:v>10.7</c:v>
                </c:pt>
                <c:pt idx="8">
                  <c:v>6.2</c:v>
                </c:pt>
                <c:pt idx="9">
                  <c:v>1.2</c:v>
                </c:pt>
                <c:pt idx="10">
                  <c:v>5.1</c:v>
                </c:pt>
                <c:pt idx="11">
                  <c:v>3.3</c:v>
                </c:pt>
                <c:pt idx="12">
                  <c:v>2.9</c:v>
                </c:pt>
                <c:pt idx="13">
                  <c:v>2.8</c:v>
                </c:pt>
                <c:pt idx="14">
                  <c:v>2.3</c:v>
                </c:pt>
                <c:pt idx="15">
                  <c:v>-1.6</c:v>
                </c:pt>
                <c:pt idx="16">
                  <c:v>0.8</c:v>
                </c:pt>
                <c:pt idx="17">
                  <c:v>-0.4</c:v>
                </c:pt>
                <c:pt idx="18">
                  <c:v>0.1</c:v>
                </c:pt>
                <c:pt idx="19">
                  <c:v>0.7</c:v>
                </c:pt>
                <c:pt idx="20">
                  <c:v>0.2</c:v>
                </c:pt>
                <c:pt idx="21">
                  <c:v>0.7</c:v>
                </c:pt>
                <c:pt idx="22">
                  <c:v>1</c:v>
                </c:pt>
                <c:pt idx="23">
                  <c:v>2.1</c:v>
                </c:pt>
                <c:pt idx="24">
                  <c:v>2.1</c:v>
                </c:pt>
                <c:pt idx="25">
                  <c:v>10.2</c:v>
                </c:pt>
                <c:pt idx="26">
                  <c:v>8.1</c:v>
                </c:pt>
                <c:pt idx="27">
                  <c:v>9.9</c:v>
                </c:pt>
                <c:pt idx="28">
                  <c:v>13.5</c:v>
                </c:pt>
                <c:pt idx="29">
                  <c:v>10.8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2.1</c:v>
                </c:pt>
                <c:pt idx="1">
                  <c:v>2.7</c:v>
                </c:pt>
                <c:pt idx="2">
                  <c:v>5.6</c:v>
                </c:pt>
                <c:pt idx="3">
                  <c:v>7.9</c:v>
                </c:pt>
                <c:pt idx="4">
                  <c:v>8.3</c:v>
                </c:pt>
                <c:pt idx="5">
                  <c:v>4.2</c:v>
                </c:pt>
                <c:pt idx="6">
                  <c:v>6.2</c:v>
                </c:pt>
                <c:pt idx="7">
                  <c:v>7.7</c:v>
                </c:pt>
                <c:pt idx="8">
                  <c:v>-0.6</c:v>
                </c:pt>
                <c:pt idx="9">
                  <c:v>-0.6</c:v>
                </c:pt>
                <c:pt idx="10">
                  <c:v>-0.9</c:v>
                </c:pt>
                <c:pt idx="11">
                  <c:v>-0.2</c:v>
                </c:pt>
                <c:pt idx="12">
                  <c:v>-2.1</c:v>
                </c:pt>
                <c:pt idx="13">
                  <c:v>-1.3</c:v>
                </c:pt>
                <c:pt idx="14">
                  <c:v>-3</c:v>
                </c:pt>
                <c:pt idx="15">
                  <c:v>-5.5</c:v>
                </c:pt>
                <c:pt idx="16">
                  <c:v>-3.8</c:v>
                </c:pt>
                <c:pt idx="17">
                  <c:v>-1.6</c:v>
                </c:pt>
                <c:pt idx="18">
                  <c:v>-2.9</c:v>
                </c:pt>
                <c:pt idx="19">
                  <c:v>-0.8</c:v>
                </c:pt>
                <c:pt idx="20">
                  <c:v>-1.9</c:v>
                </c:pt>
                <c:pt idx="21">
                  <c:v>-5.6</c:v>
                </c:pt>
                <c:pt idx="22">
                  <c:v>-4.9</c:v>
                </c:pt>
                <c:pt idx="23">
                  <c:v>-1.2</c:v>
                </c:pt>
                <c:pt idx="24">
                  <c:v>-3.4</c:v>
                </c:pt>
                <c:pt idx="25">
                  <c:v>-0.9</c:v>
                </c:pt>
                <c:pt idx="26">
                  <c:v>1.9</c:v>
                </c:pt>
                <c:pt idx="27">
                  <c:v>1.5</c:v>
                </c:pt>
                <c:pt idx="28">
                  <c:v>2.2</c:v>
                </c:pt>
                <c:pt idx="29">
                  <c:v>7.7</c:v>
                </c:pt>
                <c:pt idx="30">
                  <c:v>5.1</c:v>
                </c:pt>
              </c:numCache>
            </c:numRef>
          </c:val>
          <c:smooth val="0"/>
        </c:ser>
        <c:marker val="1"/>
        <c:axId val="4665420"/>
        <c:axId val="27278989"/>
      </c:lineChart>
      <c:catAx>
        <c:axId val="466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78989"/>
        <c:crosses val="autoZero"/>
        <c:auto val="1"/>
        <c:lblOffset val="100"/>
        <c:noMultiLvlLbl val="0"/>
      </c:catAx>
      <c:valAx>
        <c:axId val="27278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65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3.3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1.5</c:v>
                </c:pt>
                <c:pt idx="13">
                  <c:v>4.7</c:v>
                </c:pt>
                <c:pt idx="14">
                  <c:v>0</c:v>
                </c:pt>
                <c:pt idx="15">
                  <c:v>0</c:v>
                </c:pt>
                <c:pt idx="16">
                  <c:v>0.6</c:v>
                </c:pt>
                <c:pt idx="17">
                  <c:v>4.9</c:v>
                </c:pt>
                <c:pt idx="18">
                  <c:v>0</c:v>
                </c:pt>
                <c:pt idx="19">
                  <c:v>8.5</c:v>
                </c:pt>
                <c:pt idx="20">
                  <c:v>0.7</c:v>
                </c:pt>
                <c:pt idx="21">
                  <c:v>0.6</c:v>
                </c:pt>
                <c:pt idx="22">
                  <c:v>0.4</c:v>
                </c:pt>
                <c:pt idx="23">
                  <c:v>0</c:v>
                </c:pt>
                <c:pt idx="24">
                  <c:v>10.5</c:v>
                </c:pt>
                <c:pt idx="25">
                  <c:v>5.1</c:v>
                </c:pt>
                <c:pt idx="26">
                  <c:v>0.4</c:v>
                </c:pt>
                <c:pt idx="27">
                  <c:v>0</c:v>
                </c:pt>
                <c:pt idx="28">
                  <c:v>1.9</c:v>
                </c:pt>
                <c:pt idx="29">
                  <c:v>7.1</c:v>
                </c:pt>
              </c:numCache>
            </c:numRef>
          </c:val>
        </c:ser>
        <c:axId val="61602046"/>
        <c:axId val="65710239"/>
      </c:barChart>
      <c:catAx>
        <c:axId val="61602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10239"/>
        <c:crosses val="autoZero"/>
        <c:auto val="1"/>
        <c:lblOffset val="100"/>
        <c:noMultiLvlLbl val="0"/>
      </c:catAx>
      <c:valAx>
        <c:axId val="65710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1602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2.7</c:v>
                </c:pt>
                <c:pt idx="1">
                  <c:v>0</c:v>
                </c:pt>
                <c:pt idx="2">
                  <c:v>0.1</c:v>
                </c:pt>
                <c:pt idx="3">
                  <c:v>0.9</c:v>
                </c:pt>
                <c:pt idx="4">
                  <c:v>1.7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3.6</c:v>
                </c:pt>
                <c:pt idx="9">
                  <c:v>0</c:v>
                </c:pt>
                <c:pt idx="10">
                  <c:v>2.6</c:v>
                </c:pt>
                <c:pt idx="11">
                  <c:v>0.3</c:v>
                </c:pt>
                <c:pt idx="12">
                  <c:v>1.6</c:v>
                </c:pt>
                <c:pt idx="13">
                  <c:v>0.8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3.6</c:v>
                </c:pt>
                <c:pt idx="27">
                  <c:v>0</c:v>
                </c:pt>
                <c:pt idx="28">
                  <c:v>0.1</c:v>
                </c:pt>
                <c:pt idx="29">
                  <c:v>3.7</c:v>
                </c:pt>
              </c:numCache>
            </c:numRef>
          </c:val>
        </c:ser>
        <c:axId val="65685104"/>
        <c:axId val="64453489"/>
      </c:barChart>
      <c:catAx>
        <c:axId val="6568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53489"/>
        <c:crosses val="autoZero"/>
        <c:auto val="1"/>
        <c:lblOffset val="100"/>
        <c:noMultiLvlLbl val="0"/>
      </c:catAx>
      <c:valAx>
        <c:axId val="6445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5685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-0.3</c:v>
                </c:pt>
                <c:pt idx="1">
                  <c:v>2.9</c:v>
                </c:pt>
                <c:pt idx="2">
                  <c:v>6.5</c:v>
                </c:pt>
                <c:pt idx="3">
                  <c:v>4.5</c:v>
                </c:pt>
                <c:pt idx="4">
                  <c:v>2.8</c:v>
                </c:pt>
                <c:pt idx="5">
                  <c:v>-0.5</c:v>
                </c:pt>
                <c:pt idx="6">
                  <c:v>6.6</c:v>
                </c:pt>
                <c:pt idx="7">
                  <c:v>4.7</c:v>
                </c:pt>
                <c:pt idx="8">
                  <c:v>-4.7</c:v>
                </c:pt>
                <c:pt idx="9">
                  <c:v>-4.7</c:v>
                </c:pt>
                <c:pt idx="10">
                  <c:v>-2.2</c:v>
                </c:pt>
                <c:pt idx="11">
                  <c:v>-2</c:v>
                </c:pt>
                <c:pt idx="12">
                  <c:v>-6.9</c:v>
                </c:pt>
                <c:pt idx="13">
                  <c:v>-1.4</c:v>
                </c:pt>
                <c:pt idx="14">
                  <c:v>-6.5</c:v>
                </c:pt>
                <c:pt idx="15">
                  <c:v>-8.5</c:v>
                </c:pt>
                <c:pt idx="16">
                  <c:v>-4.4</c:v>
                </c:pt>
                <c:pt idx="17">
                  <c:v>-1.4</c:v>
                </c:pt>
                <c:pt idx="18">
                  <c:v>-2.6</c:v>
                </c:pt>
                <c:pt idx="19">
                  <c:v>-2.9</c:v>
                </c:pt>
                <c:pt idx="20">
                  <c:v>-0.8</c:v>
                </c:pt>
                <c:pt idx="21">
                  <c:v>-12.4</c:v>
                </c:pt>
                <c:pt idx="22">
                  <c:v>-3.9</c:v>
                </c:pt>
                <c:pt idx="23">
                  <c:v>-1.2</c:v>
                </c:pt>
                <c:pt idx="24">
                  <c:v>-2.5</c:v>
                </c:pt>
                <c:pt idx="25">
                  <c:v>-1.2</c:v>
                </c:pt>
                <c:pt idx="26">
                  <c:v>0</c:v>
                </c:pt>
                <c:pt idx="27">
                  <c:v>-0.8</c:v>
                </c:pt>
                <c:pt idx="28">
                  <c:v>0.4</c:v>
                </c:pt>
                <c:pt idx="29">
                  <c:v>5.7</c:v>
                </c:pt>
                <c:pt idx="30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104354"/>
        <c:axId val="66895619"/>
      </c:lineChart>
      <c:catAx>
        <c:axId val="4104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95619"/>
        <c:crosses val="autoZero"/>
        <c:auto val="1"/>
        <c:lblOffset val="100"/>
        <c:noMultiLvlLbl val="0"/>
      </c:catAx>
      <c:valAx>
        <c:axId val="6689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04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5.5</c:v>
                </c:pt>
                <c:pt idx="1">
                  <c:v>5.8</c:v>
                </c:pt>
                <c:pt idx="2">
                  <c:v>8.1</c:v>
                </c:pt>
                <c:pt idx="3">
                  <c:v>7.8</c:v>
                </c:pt>
                <c:pt idx="4">
                  <c:v>8.2</c:v>
                </c:pt>
                <c:pt idx="5">
                  <c:v>7.5</c:v>
                </c:pt>
                <c:pt idx="6">
                  <c:v>7.4</c:v>
                </c:pt>
                <c:pt idx="7">
                  <c:v>7</c:v>
                </c:pt>
                <c:pt idx="8">
                  <c:v>5</c:v>
                </c:pt>
                <c:pt idx="9">
                  <c:v>4.1</c:v>
                </c:pt>
                <c:pt idx="10">
                  <c:v>3.8</c:v>
                </c:pt>
                <c:pt idx="11">
                  <c:v>3.1</c:v>
                </c:pt>
                <c:pt idx="12">
                  <c:v>2.4</c:v>
                </c:pt>
                <c:pt idx="13">
                  <c:v>2.6</c:v>
                </c:pt>
                <c:pt idx="14">
                  <c:v>1.8</c:v>
                </c:pt>
                <c:pt idx="15">
                  <c:v>1.1</c:v>
                </c:pt>
                <c:pt idx="16">
                  <c:v>0.2</c:v>
                </c:pt>
                <c:pt idx="17">
                  <c:v>1.7</c:v>
                </c:pt>
                <c:pt idx="18">
                  <c:v>2.2</c:v>
                </c:pt>
                <c:pt idx="19">
                  <c:v>2.1</c:v>
                </c:pt>
                <c:pt idx="20">
                  <c:v>2.2</c:v>
                </c:pt>
                <c:pt idx="21">
                  <c:v>1.6</c:v>
                </c:pt>
                <c:pt idx="22">
                  <c:v>2.1</c:v>
                </c:pt>
                <c:pt idx="23">
                  <c:v>2</c:v>
                </c:pt>
                <c:pt idx="24">
                  <c:v>1.4</c:v>
                </c:pt>
                <c:pt idx="25">
                  <c:v>1.5</c:v>
                </c:pt>
                <c:pt idx="26">
                  <c:v>5</c:v>
                </c:pt>
                <c:pt idx="27">
                  <c:v>2.2</c:v>
                </c:pt>
                <c:pt idx="28">
                  <c:v>5</c:v>
                </c:pt>
                <c:pt idx="29">
                  <c:v>6.4</c:v>
                </c:pt>
                <c:pt idx="30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5.5</c:v>
                </c:pt>
                <c:pt idx="1">
                  <c:v>6</c:v>
                </c:pt>
                <c:pt idx="2">
                  <c:v>7.9</c:v>
                </c:pt>
                <c:pt idx="3">
                  <c:v>7.9</c:v>
                </c:pt>
                <c:pt idx="4">
                  <c:v>8.2</c:v>
                </c:pt>
                <c:pt idx="5">
                  <c:v>7.4</c:v>
                </c:pt>
                <c:pt idx="6">
                  <c:v>7.7</c:v>
                </c:pt>
                <c:pt idx="7">
                  <c:v>7.5</c:v>
                </c:pt>
                <c:pt idx="8">
                  <c:v>5.8</c:v>
                </c:pt>
                <c:pt idx="9">
                  <c:v>5</c:v>
                </c:pt>
                <c:pt idx="10">
                  <c:v>4.4</c:v>
                </c:pt>
                <c:pt idx="11">
                  <c:v>3.9</c:v>
                </c:pt>
                <c:pt idx="12">
                  <c:v>2.9</c:v>
                </c:pt>
                <c:pt idx="13">
                  <c:v>3.2</c:v>
                </c:pt>
                <c:pt idx="14">
                  <c:v>2.3</c:v>
                </c:pt>
                <c:pt idx="15">
                  <c:v>1.8</c:v>
                </c:pt>
                <c:pt idx="16">
                  <c:v>1.9</c:v>
                </c:pt>
                <c:pt idx="17">
                  <c:v>2.2</c:v>
                </c:pt>
                <c:pt idx="18">
                  <c:v>2.7</c:v>
                </c:pt>
                <c:pt idx="19">
                  <c:v>2.7</c:v>
                </c:pt>
                <c:pt idx="20">
                  <c:v>2.8</c:v>
                </c:pt>
                <c:pt idx="21">
                  <c:v>2.4</c:v>
                </c:pt>
                <c:pt idx="22">
                  <c:v>2.6</c:v>
                </c:pt>
                <c:pt idx="23">
                  <c:v>2.6</c:v>
                </c:pt>
                <c:pt idx="24">
                  <c:v>2.1</c:v>
                </c:pt>
                <c:pt idx="25">
                  <c:v>2.1</c:v>
                </c:pt>
                <c:pt idx="26">
                  <c:v>5.3</c:v>
                </c:pt>
                <c:pt idx="27">
                  <c:v>2.9</c:v>
                </c:pt>
                <c:pt idx="28">
                  <c:v>5.2</c:v>
                </c:pt>
                <c:pt idx="29">
                  <c:v>6.8</c:v>
                </c:pt>
                <c:pt idx="30">
                  <c:v>5.2</c:v>
                </c:pt>
              </c:numCache>
            </c:numRef>
          </c:val>
          <c:smooth val="0"/>
        </c:ser>
        <c:marker val="1"/>
        <c:axId val="56659860"/>
        <c:axId val="24869717"/>
      </c:lineChart>
      <c:catAx>
        <c:axId val="5665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69717"/>
        <c:crosses val="autoZero"/>
        <c:auto val="1"/>
        <c:lblOffset val="100"/>
        <c:noMultiLvlLbl val="0"/>
      </c:catAx>
      <c:valAx>
        <c:axId val="24869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659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7.9</c:v>
                </c:pt>
                <c:pt idx="1">
                  <c:v>7.9</c:v>
                </c:pt>
                <c:pt idx="2">
                  <c:v>7.9</c:v>
                </c:pt>
                <c:pt idx="3">
                  <c:v>8</c:v>
                </c:pt>
                <c:pt idx="4">
                  <c:v>8.1</c:v>
                </c:pt>
                <c:pt idx="5">
                  <c:v>8.2</c:v>
                </c:pt>
                <c:pt idx="6">
                  <c:v>8.2</c:v>
                </c:pt>
                <c:pt idx="7">
                  <c:v>8.3</c:v>
                </c:pt>
                <c:pt idx="8">
                  <c:v>8.4</c:v>
                </c:pt>
                <c:pt idx="9">
                  <c:v>8.4</c:v>
                </c:pt>
                <c:pt idx="10">
                  <c:v>8.2</c:v>
                </c:pt>
                <c:pt idx="11">
                  <c:v>8.1</c:v>
                </c:pt>
                <c:pt idx="12">
                  <c:v>7.9</c:v>
                </c:pt>
                <c:pt idx="13">
                  <c:v>7.7</c:v>
                </c:pt>
                <c:pt idx="14">
                  <c:v>7.4</c:v>
                </c:pt>
                <c:pt idx="15">
                  <c:v>7.1</c:v>
                </c:pt>
                <c:pt idx="16">
                  <c:v>7</c:v>
                </c:pt>
                <c:pt idx="17">
                  <c:v>6.8</c:v>
                </c:pt>
                <c:pt idx="18">
                  <c:v>6.6</c:v>
                </c:pt>
                <c:pt idx="19">
                  <c:v>6.4</c:v>
                </c:pt>
                <c:pt idx="20">
                  <c:v>6.3</c:v>
                </c:pt>
                <c:pt idx="21">
                  <c:v>6.2</c:v>
                </c:pt>
                <c:pt idx="22">
                  <c:v>6.1</c:v>
                </c:pt>
                <c:pt idx="23">
                  <c:v>6.1</c:v>
                </c:pt>
                <c:pt idx="24">
                  <c:v>6</c:v>
                </c:pt>
                <c:pt idx="25">
                  <c:v>5.9</c:v>
                </c:pt>
                <c:pt idx="26">
                  <c:v>58</c:v>
                </c:pt>
                <c:pt idx="27">
                  <c:v>5.9</c:v>
                </c:pt>
                <c:pt idx="28">
                  <c:v>5.9</c:v>
                </c:pt>
                <c:pt idx="29">
                  <c:v>6.1</c:v>
                </c:pt>
                <c:pt idx="30">
                  <c:v>6.4</c:v>
                </c:pt>
              </c:numCache>
            </c:numRef>
          </c:val>
          <c:smooth val="0"/>
        </c:ser>
        <c:marker val="1"/>
        <c:axId val="10656582"/>
        <c:axId val="52410471"/>
      </c:lineChart>
      <c:catAx>
        <c:axId val="10656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10471"/>
        <c:crosses val="autoZero"/>
        <c:auto val="1"/>
        <c:lblOffset val="100"/>
        <c:noMultiLvlLbl val="0"/>
      </c:catAx>
      <c:valAx>
        <c:axId val="52410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0656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1004.508109620672</c:v>
                </c:pt>
                <c:pt idx="1">
                  <c:v>1021.5759556865831</c:v>
                </c:pt>
                <c:pt idx="2">
                  <c:v>1031.7231345147752</c:v>
                </c:pt>
                <c:pt idx="3">
                  <c:v>1037.3251426224922</c:v>
                </c:pt>
                <c:pt idx="4">
                  <c:v>1033.882399356676</c:v>
                </c:pt>
                <c:pt idx="5">
                  <c:v>1031.1522655726976</c:v>
                </c:pt>
                <c:pt idx="6">
                  <c:v>1025.0139035746236</c:v>
                </c:pt>
                <c:pt idx="7">
                  <c:v>1021.6535379396784</c:v>
                </c:pt>
                <c:pt idx="8">
                  <c:v>1023.5322314931113</c:v>
                </c:pt>
                <c:pt idx="9">
                  <c:v>1016.0988687507906</c:v>
                </c:pt>
                <c:pt idx="10">
                  <c:v>1018.7660652425511</c:v>
                </c:pt>
                <c:pt idx="11">
                  <c:v>1013.0944306121108</c:v>
                </c:pt>
                <c:pt idx="12">
                  <c:v>1022.0482159177423</c:v>
                </c:pt>
                <c:pt idx="13">
                  <c:v>1011.6794942565074</c:v>
                </c:pt>
                <c:pt idx="14">
                  <c:v>1010.1855010620286</c:v>
                </c:pt>
                <c:pt idx="15">
                  <c:v>1013.0157185955225</c:v>
                </c:pt>
                <c:pt idx="16">
                  <c:v>1017.9162418026964</c:v>
                </c:pt>
                <c:pt idx="17">
                  <c:v>1004.9590207754806</c:v>
                </c:pt>
                <c:pt idx="18">
                  <c:v>1000.0801706046001</c:v>
                </c:pt>
                <c:pt idx="19">
                  <c:v>998.6457483775251</c:v>
                </c:pt>
                <c:pt idx="20">
                  <c:v>992.239540548856</c:v>
                </c:pt>
                <c:pt idx="21">
                  <c:v>1002.1794411470717</c:v>
                </c:pt>
                <c:pt idx="22">
                  <c:v>1009.9731438461124</c:v>
                </c:pt>
                <c:pt idx="23">
                  <c:v>1018.0585888083549</c:v>
                </c:pt>
                <c:pt idx="24">
                  <c:v>1015.5596428442796</c:v>
                </c:pt>
                <c:pt idx="25">
                  <c:v>1007.2636244137387</c:v>
                </c:pt>
                <c:pt idx="26">
                  <c:v>989.7959630215511</c:v>
                </c:pt>
                <c:pt idx="27">
                  <c:v>1006.043195126911</c:v>
                </c:pt>
                <c:pt idx="28">
                  <c:v>1000.0762947511965</c:v>
                </c:pt>
                <c:pt idx="29">
                  <c:v>1000.2563271847256</c:v>
                </c:pt>
                <c:pt idx="30">
                  <c:v>1005.4983682548883</c:v>
                </c:pt>
              </c:numCache>
            </c:numRef>
          </c:val>
          <c:smooth val="0"/>
        </c:ser>
        <c:marker val="1"/>
        <c:axId val="17976248"/>
        <c:axId val="8420921"/>
      </c:lineChart>
      <c:catAx>
        <c:axId val="17976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20921"/>
        <c:crosses val="autoZero"/>
        <c:auto val="1"/>
        <c:lblOffset val="100"/>
        <c:noMultiLvlLbl val="0"/>
      </c:catAx>
      <c:valAx>
        <c:axId val="8420921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97624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1.126364645870757</c:v>
                </c:pt>
                <c:pt idx="1">
                  <c:v>3.6996732195559114</c:v>
                </c:pt>
                <c:pt idx="2">
                  <c:v>8.57732579864626</c:v>
                </c:pt>
                <c:pt idx="3">
                  <c:v>6.665469026482967</c:v>
                </c:pt>
                <c:pt idx="4">
                  <c:v>7.320499468754582</c:v>
                </c:pt>
                <c:pt idx="5">
                  <c:v>5.976764657986251</c:v>
                </c:pt>
                <c:pt idx="6">
                  <c:v>7.133261390022668</c:v>
                </c:pt>
                <c:pt idx="7">
                  <c:v>7.856997319450041</c:v>
                </c:pt>
                <c:pt idx="8">
                  <c:v>-1.3208747889383539</c:v>
                </c:pt>
                <c:pt idx="9">
                  <c:v>0.3521263839449102</c:v>
                </c:pt>
                <c:pt idx="10">
                  <c:v>-0.36510396701561276</c:v>
                </c:pt>
                <c:pt idx="11">
                  <c:v>-0.36406580529685445</c:v>
                </c:pt>
                <c:pt idx="12">
                  <c:v>-2.149270559213728</c:v>
                </c:pt>
                <c:pt idx="13">
                  <c:v>-0.36406580529685445</c:v>
                </c:pt>
                <c:pt idx="14">
                  <c:v>-3.811618537972507</c:v>
                </c:pt>
                <c:pt idx="15">
                  <c:v>-3.198462283868065</c:v>
                </c:pt>
                <c:pt idx="16">
                  <c:v>-2.4603781145190093</c:v>
                </c:pt>
                <c:pt idx="17">
                  <c:v>-2.2319187254578723</c:v>
                </c:pt>
                <c:pt idx="18">
                  <c:v>-0.9407844571972753</c:v>
                </c:pt>
                <c:pt idx="19">
                  <c:v>-0.18096502584797455</c:v>
                </c:pt>
                <c:pt idx="20">
                  <c:v>-2.356646943618715</c:v>
                </c:pt>
                <c:pt idx="21">
                  <c:v>-5.227032512593279</c:v>
                </c:pt>
                <c:pt idx="22">
                  <c:v>-1.4665308201631695</c:v>
                </c:pt>
                <c:pt idx="23">
                  <c:v>-1.4665308201631695</c:v>
                </c:pt>
                <c:pt idx="24">
                  <c:v>-2.8048905565585884</c:v>
                </c:pt>
                <c:pt idx="25">
                  <c:v>0.9364795082230005</c:v>
                </c:pt>
                <c:pt idx="26">
                  <c:v>0.9916712637613496</c:v>
                </c:pt>
                <c:pt idx="27">
                  <c:v>1.6800479377044424</c:v>
                </c:pt>
                <c:pt idx="28">
                  <c:v>5.471444382241957</c:v>
                </c:pt>
                <c:pt idx="29">
                  <c:v>4.932820493938055</c:v>
                </c:pt>
                <c:pt idx="30">
                  <c:v>3.008878870006113</c:v>
                </c:pt>
              </c:numCache>
            </c:numRef>
          </c:val>
          <c:smooth val="0"/>
        </c:ser>
        <c:marker val="1"/>
        <c:axId val="9971946"/>
        <c:axId val="18863307"/>
      </c:lineChart>
      <c:catAx>
        <c:axId val="9971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63307"/>
        <c:crosses val="autoZero"/>
        <c:auto val="1"/>
        <c:lblOffset val="100"/>
        <c:noMultiLvlLbl val="0"/>
      </c:catAx>
      <c:valAx>
        <c:axId val="1886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9719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b58259e-47a2-4040-afb5-d05971487018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35b113d-aff1-46e2-ab55-6648bf0fff60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64ceab6-8252-4a2b-9558-4e83c352ad57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0.51175</cdr:y>
    </cdr:from>
    <cdr:to>
      <cdr:x>0.5205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a264ab8-4212-47a3-813f-5bcd1336ff32}" type="TxLink">
            <a:rPr lang="en-US" cap="none" sz="1000" b="0" i="0" u="none" baseline="0">
              <a:latin typeface="Arial"/>
              <a:ea typeface="Arial"/>
              <a:cs typeface="Arial"/>
            </a:rPr>
            <a:t>2.7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571e1b7-d90e-4b62-81e0-2cd4f2afd09e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3b6d1a1-191e-4c6b-b15c-af0e21c29496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3472abc-b976-43de-a08c-1ca1ebf458a0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0.028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a65b969-a60e-4ac6-9a8e-ab65225b276f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0.0375</cdr:y>
    </cdr:from>
    <cdr:to>
      <cdr:x>0.92725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57a68be-6c1b-4ebd-bc9f-9679ca00a2f2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1" activePane="bottomLeft" state="split"/>
      <selection pane="topLeft" activeCell="R2" sqref="R2"/>
      <selection pane="bottomLeft" activeCell="K21" sqref="K2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104</v>
      </c>
      <c r="R4" s="60">
        <v>2013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2.7</v>
      </c>
      <c r="C9" s="65">
        <v>2.1</v>
      </c>
      <c r="D9" s="65">
        <v>6.8</v>
      </c>
      <c r="E9" s="65">
        <v>2.1</v>
      </c>
      <c r="F9" s="66">
        <f aca="true" t="shared" si="0" ref="F9:F39">AVERAGE(D9:E9)</f>
        <v>4.45</v>
      </c>
      <c r="G9" s="67">
        <f>100*(AJ9/AH9)</f>
        <v>89.34855439453509</v>
      </c>
      <c r="H9" s="67">
        <f aca="true" t="shared" si="1" ref="H9:H39">AK9</f>
        <v>1.126364645870757</v>
      </c>
      <c r="I9" s="68">
        <v>-0.3</v>
      </c>
      <c r="J9" s="66"/>
      <c r="K9" s="68">
        <v>5.5</v>
      </c>
      <c r="L9" s="65">
        <v>5.5</v>
      </c>
      <c r="M9" s="65"/>
      <c r="N9" s="65">
        <v>7</v>
      </c>
      <c r="O9" s="66">
        <v>7.9</v>
      </c>
      <c r="P9" s="69" t="s">
        <v>105</v>
      </c>
      <c r="Q9" s="70">
        <v>21</v>
      </c>
      <c r="R9" s="67">
        <v>2.7</v>
      </c>
      <c r="S9" s="67"/>
      <c r="T9" s="67">
        <v>0</v>
      </c>
      <c r="U9" s="67"/>
      <c r="V9" s="71">
        <v>0</v>
      </c>
      <c r="W9" s="64">
        <v>994</v>
      </c>
      <c r="X9" s="121">
        <f aca="true" t="shared" si="2" ref="X9:X39">W9+AU17</f>
        <v>1004.508109620672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7.415596568875922</v>
      </c>
      <c r="AI9">
        <f aca="true" t="shared" si="5" ref="AI9:AI39">IF(W9&gt;=0,6.107*EXP(17.38*(C9/(239+C9))),6.107*EXP(22.44*(C9/(272.4+C9))))</f>
        <v>7.105128334021381</v>
      </c>
      <c r="AJ9">
        <f aca="true" t="shared" si="6" ref="AJ9:AJ39">IF(C9&gt;=0,AI9-(0.000799*1000*(B9-C9)),AI9-(0.00072*1000*(B9-C9)))</f>
        <v>6.625728334021381</v>
      </c>
      <c r="AK9">
        <f>239*LN(AJ9/6.107)/(17.38-LN(AJ9/6.107))</f>
        <v>1.126364645870757</v>
      </c>
      <c r="AM9">
        <f>COUNTIF(V9:V39,"&lt;1")</f>
        <v>4</v>
      </c>
      <c r="AN9">
        <f>COUNTIF(E9:E39,"&lt;0")</f>
        <v>18</v>
      </c>
      <c r="AO9">
        <f>COUNTIF(I9:I39,"&lt;0")</f>
        <v>21</v>
      </c>
      <c r="AP9">
        <f>COUNTIF(Q9:Q39,"&gt;=39")</f>
        <v>0</v>
      </c>
    </row>
    <row r="10" spans="1:37" ht="12.75">
      <c r="A10" s="72">
        <v>2</v>
      </c>
      <c r="B10" s="73">
        <v>5.6</v>
      </c>
      <c r="C10" s="74">
        <v>4.8</v>
      </c>
      <c r="D10" s="74">
        <v>10.5</v>
      </c>
      <c r="E10" s="74">
        <v>2.7</v>
      </c>
      <c r="F10" s="75">
        <f t="shared" si="0"/>
        <v>6.6</v>
      </c>
      <c r="G10" s="67">
        <f aca="true" t="shared" si="7" ref="G10:G39">100*(AJ10/AH10)</f>
        <v>87.54922547703303</v>
      </c>
      <c r="H10" s="76">
        <f t="shared" si="1"/>
        <v>3.6996732195559114</v>
      </c>
      <c r="I10" s="77">
        <v>2.9</v>
      </c>
      <c r="J10" s="75"/>
      <c r="K10" s="77">
        <v>5.8</v>
      </c>
      <c r="L10" s="74">
        <v>6</v>
      </c>
      <c r="M10" s="74"/>
      <c r="N10" s="74">
        <v>7.1</v>
      </c>
      <c r="O10" s="75">
        <v>7.9</v>
      </c>
      <c r="P10" s="78" t="s">
        <v>107</v>
      </c>
      <c r="Q10" s="79">
        <v>14</v>
      </c>
      <c r="R10" s="76">
        <v>0</v>
      </c>
      <c r="S10" s="76"/>
      <c r="T10" s="76">
        <v>0</v>
      </c>
      <c r="U10" s="76"/>
      <c r="V10" s="80">
        <v>8</v>
      </c>
      <c r="W10" s="73">
        <v>1011</v>
      </c>
      <c r="X10" s="121">
        <f t="shared" si="2"/>
        <v>1021.5759556865831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9.091522999287918</v>
      </c>
      <c r="AI10">
        <f t="shared" si="5"/>
        <v>8.598757969942895</v>
      </c>
      <c r="AJ10">
        <f t="shared" si="6"/>
        <v>7.959557969942895</v>
      </c>
      <c r="AK10">
        <f aca="true" t="shared" si="12" ref="AK10:AK39">239*LN(AJ10/6.107)/(17.38-LN(AJ10/6.107))</f>
        <v>3.6996732195559114</v>
      </c>
    </row>
    <row r="11" spans="1:37" ht="12.75">
      <c r="A11" s="63">
        <v>3</v>
      </c>
      <c r="B11" s="64">
        <v>9.8</v>
      </c>
      <c r="C11" s="65">
        <v>9.2</v>
      </c>
      <c r="D11" s="65">
        <v>12.7</v>
      </c>
      <c r="E11" s="65">
        <v>5.6</v>
      </c>
      <c r="F11" s="66">
        <f t="shared" si="0"/>
        <v>9.149999999999999</v>
      </c>
      <c r="G11" s="67">
        <f t="shared" si="7"/>
        <v>92.08563400630436</v>
      </c>
      <c r="H11" s="67">
        <f t="shared" si="1"/>
        <v>8.57732579864626</v>
      </c>
      <c r="I11" s="68">
        <v>6.5</v>
      </c>
      <c r="J11" s="66"/>
      <c r="K11" s="68">
        <v>8.1</v>
      </c>
      <c r="L11" s="65">
        <v>7.9</v>
      </c>
      <c r="M11" s="65"/>
      <c r="N11" s="65">
        <v>7.3</v>
      </c>
      <c r="O11" s="66">
        <v>7.9</v>
      </c>
      <c r="P11" s="69" t="s">
        <v>108</v>
      </c>
      <c r="Q11" s="70">
        <v>12</v>
      </c>
      <c r="R11" s="67">
        <v>0.1</v>
      </c>
      <c r="S11" s="67"/>
      <c r="T11" s="67">
        <v>0</v>
      </c>
      <c r="U11" s="67"/>
      <c r="V11" s="71">
        <v>8</v>
      </c>
      <c r="W11" s="64">
        <v>1021.2</v>
      </c>
      <c r="X11" s="121">
        <f t="shared" si="2"/>
        <v>1031.7231345147752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12.109831554040031</v>
      </c>
      <c r="AI11">
        <f t="shared" si="5"/>
        <v>11.630815163633265</v>
      </c>
      <c r="AJ11">
        <f t="shared" si="6"/>
        <v>11.151415163633263</v>
      </c>
      <c r="AK11">
        <f t="shared" si="12"/>
        <v>8.57732579864626</v>
      </c>
    </row>
    <row r="12" spans="1:37" ht="12.75">
      <c r="A12" s="72">
        <v>4</v>
      </c>
      <c r="B12" s="73">
        <v>8.6</v>
      </c>
      <c r="C12" s="74">
        <v>7.7</v>
      </c>
      <c r="D12" s="74">
        <v>11</v>
      </c>
      <c r="E12" s="74">
        <v>7.9</v>
      </c>
      <c r="F12" s="75">
        <f t="shared" si="0"/>
        <v>9.45</v>
      </c>
      <c r="G12" s="67">
        <f t="shared" si="7"/>
        <v>87.62464922164511</v>
      </c>
      <c r="H12" s="76">
        <f t="shared" si="1"/>
        <v>6.665469026482967</v>
      </c>
      <c r="I12" s="77">
        <v>4.5</v>
      </c>
      <c r="J12" s="75"/>
      <c r="K12" s="77">
        <v>7.8</v>
      </c>
      <c r="L12" s="74">
        <v>7.9</v>
      </c>
      <c r="M12" s="74"/>
      <c r="N12" s="74">
        <v>7.7</v>
      </c>
      <c r="O12" s="75">
        <v>8</v>
      </c>
      <c r="P12" s="78" t="s">
        <v>107</v>
      </c>
      <c r="Q12" s="79">
        <v>16</v>
      </c>
      <c r="R12" s="76">
        <v>0.9</v>
      </c>
      <c r="S12" s="76"/>
      <c r="T12" s="76">
        <v>0</v>
      </c>
      <c r="U12" s="76"/>
      <c r="V12" s="80">
        <v>7</v>
      </c>
      <c r="W12" s="73">
        <v>1026.7</v>
      </c>
      <c r="X12" s="121">
        <f t="shared" si="2"/>
        <v>1037.3251426224922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11.16856191408211</v>
      </c>
      <c r="AI12">
        <f t="shared" si="5"/>
        <v>10.5055132003167</v>
      </c>
      <c r="AJ12">
        <f t="shared" si="6"/>
        <v>9.786413200316701</v>
      </c>
      <c r="AK12">
        <f t="shared" si="12"/>
        <v>6.665469026482967</v>
      </c>
    </row>
    <row r="13" spans="1:37" ht="12.75">
      <c r="A13" s="63">
        <v>5</v>
      </c>
      <c r="B13" s="64">
        <v>8.8</v>
      </c>
      <c r="C13" s="65">
        <v>8.1</v>
      </c>
      <c r="D13" s="65">
        <v>11.2</v>
      </c>
      <c r="E13" s="65">
        <v>8.3</v>
      </c>
      <c r="F13" s="66">
        <f t="shared" si="0"/>
        <v>9.75</v>
      </c>
      <c r="G13" s="67">
        <f t="shared" si="7"/>
        <v>90.42186204582615</v>
      </c>
      <c r="H13" s="67">
        <f t="shared" si="1"/>
        <v>7.320499468754582</v>
      </c>
      <c r="I13" s="68">
        <v>2.8</v>
      </c>
      <c r="J13" s="66"/>
      <c r="K13" s="68">
        <v>8.2</v>
      </c>
      <c r="L13" s="65">
        <v>8.2</v>
      </c>
      <c r="M13" s="65"/>
      <c r="N13" s="65">
        <v>7.9</v>
      </c>
      <c r="O13" s="66">
        <v>8.1</v>
      </c>
      <c r="P13" s="69" t="s">
        <v>110</v>
      </c>
      <c r="Q13" s="70">
        <v>10</v>
      </c>
      <c r="R13" s="67">
        <v>1.7</v>
      </c>
      <c r="S13" s="67"/>
      <c r="T13" s="67" t="s">
        <v>114</v>
      </c>
      <c r="U13" s="67"/>
      <c r="V13" s="71">
        <v>8</v>
      </c>
      <c r="W13" s="64">
        <v>1023.3</v>
      </c>
      <c r="X13" s="121">
        <f t="shared" si="2"/>
        <v>1033.882399356676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11.32081514642534</v>
      </c>
      <c r="AI13">
        <f t="shared" si="5"/>
        <v>10.795791854163713</v>
      </c>
      <c r="AJ13">
        <f t="shared" si="6"/>
        <v>10.236491854163713</v>
      </c>
      <c r="AK13">
        <f t="shared" si="12"/>
        <v>7.320499468754582</v>
      </c>
    </row>
    <row r="14" spans="1:37" ht="12.75">
      <c r="A14" s="72">
        <v>6</v>
      </c>
      <c r="B14" s="73">
        <v>6.2</v>
      </c>
      <c r="C14" s="74">
        <v>6.1</v>
      </c>
      <c r="D14" s="74">
        <v>9.4</v>
      </c>
      <c r="E14" s="74">
        <v>4.2</v>
      </c>
      <c r="F14" s="75">
        <f t="shared" si="0"/>
        <v>6.800000000000001</v>
      </c>
      <c r="G14" s="67">
        <f t="shared" si="7"/>
        <v>98.46814571208246</v>
      </c>
      <c r="H14" s="76">
        <f t="shared" si="1"/>
        <v>5.976764657986251</v>
      </c>
      <c r="I14" s="77">
        <v>-0.5</v>
      </c>
      <c r="J14" s="75"/>
      <c r="K14" s="77">
        <v>7.5</v>
      </c>
      <c r="L14" s="74">
        <v>7.4</v>
      </c>
      <c r="M14" s="74"/>
      <c r="N14" s="74">
        <v>7.9</v>
      </c>
      <c r="O14" s="75">
        <v>8.2</v>
      </c>
      <c r="P14" s="78" t="s">
        <v>113</v>
      </c>
      <c r="Q14" s="79">
        <v>10</v>
      </c>
      <c r="R14" s="76">
        <v>0</v>
      </c>
      <c r="S14" s="76"/>
      <c r="T14" s="76">
        <v>0</v>
      </c>
      <c r="U14" s="76"/>
      <c r="V14" s="80">
        <v>8</v>
      </c>
      <c r="W14" s="73">
        <v>1020.5</v>
      </c>
      <c r="X14" s="121">
        <f t="shared" si="2"/>
        <v>1031.1522655726976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9.477279648605764</v>
      </c>
      <c r="AI14">
        <f t="shared" si="5"/>
        <v>9.41200153393066</v>
      </c>
      <c r="AJ14">
        <f t="shared" si="6"/>
        <v>9.33210153393066</v>
      </c>
      <c r="AK14">
        <f t="shared" si="12"/>
        <v>5.976764657986251</v>
      </c>
    </row>
    <row r="15" spans="1:37" ht="12.75">
      <c r="A15" s="63">
        <v>7</v>
      </c>
      <c r="B15" s="64">
        <v>8.2</v>
      </c>
      <c r="C15" s="65">
        <v>7.7</v>
      </c>
      <c r="D15" s="65">
        <v>9.7</v>
      </c>
      <c r="E15" s="65">
        <v>6.2</v>
      </c>
      <c r="F15" s="66">
        <f t="shared" si="0"/>
        <v>7.949999999999999</v>
      </c>
      <c r="G15" s="67">
        <f t="shared" si="7"/>
        <v>92.97625232517525</v>
      </c>
      <c r="H15" s="67">
        <f t="shared" si="1"/>
        <v>7.133261390022668</v>
      </c>
      <c r="I15" s="68">
        <v>6.6</v>
      </c>
      <c r="J15" s="66"/>
      <c r="K15" s="68">
        <v>7.4</v>
      </c>
      <c r="L15" s="65">
        <v>7.7</v>
      </c>
      <c r="M15" s="65"/>
      <c r="N15" s="65">
        <v>7.9</v>
      </c>
      <c r="O15" s="66">
        <v>8.2</v>
      </c>
      <c r="P15" s="69" t="s">
        <v>115</v>
      </c>
      <c r="Q15" s="70">
        <v>13</v>
      </c>
      <c r="R15" s="67">
        <v>0</v>
      </c>
      <c r="S15" s="67"/>
      <c r="T15" s="67">
        <v>0</v>
      </c>
      <c r="U15" s="67"/>
      <c r="V15" s="71">
        <v>8</v>
      </c>
      <c r="W15" s="64">
        <v>1014.5</v>
      </c>
      <c r="X15" s="121">
        <f t="shared" si="2"/>
        <v>1025.0139035746236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10.869456390833992</v>
      </c>
      <c r="AI15">
        <f t="shared" si="5"/>
        <v>10.5055132003167</v>
      </c>
      <c r="AJ15">
        <f t="shared" si="6"/>
        <v>10.106013200316701</v>
      </c>
      <c r="AK15">
        <f t="shared" si="12"/>
        <v>7.133261390022668</v>
      </c>
    </row>
    <row r="16" spans="1:37" ht="12.75">
      <c r="A16" s="72">
        <v>8</v>
      </c>
      <c r="B16" s="73">
        <v>8.9</v>
      </c>
      <c r="C16" s="74">
        <v>8.4</v>
      </c>
      <c r="D16" s="74">
        <v>10.7</v>
      </c>
      <c r="E16" s="74">
        <v>7.7</v>
      </c>
      <c r="F16" s="75">
        <f t="shared" si="0"/>
        <v>9.2</v>
      </c>
      <c r="G16" s="67">
        <f t="shared" si="7"/>
        <v>93.16515639971246</v>
      </c>
      <c r="H16" s="76">
        <f t="shared" si="1"/>
        <v>7.856997319450041</v>
      </c>
      <c r="I16" s="77">
        <v>4.7</v>
      </c>
      <c r="J16" s="75"/>
      <c r="K16" s="77">
        <v>7</v>
      </c>
      <c r="L16" s="74">
        <v>7.5</v>
      </c>
      <c r="M16" s="74"/>
      <c r="N16" s="74">
        <v>8</v>
      </c>
      <c r="O16" s="75">
        <v>8.3</v>
      </c>
      <c r="P16" s="78" t="s">
        <v>110</v>
      </c>
      <c r="Q16" s="79">
        <v>14</v>
      </c>
      <c r="R16" s="76">
        <v>0</v>
      </c>
      <c r="S16" s="76"/>
      <c r="T16" s="76">
        <v>3.3</v>
      </c>
      <c r="U16" s="76"/>
      <c r="V16" s="80">
        <v>8</v>
      </c>
      <c r="W16" s="73">
        <v>1011.2</v>
      </c>
      <c r="X16" s="121">
        <f t="shared" si="2"/>
        <v>1021.6535379396784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11.397624958456682</v>
      </c>
      <c r="AI16">
        <f t="shared" si="5"/>
        <v>11.018115118398828</v>
      </c>
      <c r="AJ16">
        <f t="shared" si="6"/>
        <v>10.618615118398829</v>
      </c>
      <c r="AK16">
        <f t="shared" si="12"/>
        <v>7.856997319450041</v>
      </c>
    </row>
    <row r="17" spans="1:47" ht="12.75">
      <c r="A17" s="63">
        <v>9</v>
      </c>
      <c r="B17" s="64">
        <v>-0.5</v>
      </c>
      <c r="C17" s="65">
        <v>-0.8</v>
      </c>
      <c r="D17" s="65">
        <v>6.2</v>
      </c>
      <c r="E17" s="65">
        <v>-0.6</v>
      </c>
      <c r="F17" s="66">
        <f t="shared" si="0"/>
        <v>2.8000000000000003</v>
      </c>
      <c r="G17" s="67">
        <f t="shared" si="7"/>
        <v>94.16220359391744</v>
      </c>
      <c r="H17" s="67">
        <f t="shared" si="1"/>
        <v>-1.3208747889383539</v>
      </c>
      <c r="I17" s="68">
        <v>-4.7</v>
      </c>
      <c r="J17" s="66"/>
      <c r="K17" s="68">
        <v>5</v>
      </c>
      <c r="L17" s="65">
        <v>5.8</v>
      </c>
      <c r="M17" s="65"/>
      <c r="N17" s="65">
        <v>8.2</v>
      </c>
      <c r="O17" s="66">
        <v>8.4</v>
      </c>
      <c r="P17" s="69" t="s">
        <v>118</v>
      </c>
      <c r="Q17" s="70">
        <v>8</v>
      </c>
      <c r="R17" s="67">
        <v>3.6</v>
      </c>
      <c r="S17" s="67"/>
      <c r="T17" s="67">
        <v>0.1</v>
      </c>
      <c r="U17" s="67"/>
      <c r="V17" s="71">
        <v>0</v>
      </c>
      <c r="W17" s="64">
        <v>1012.7</v>
      </c>
      <c r="X17" s="121">
        <f t="shared" si="2"/>
        <v>1023.5322314931113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5.888489985091041</v>
      </c>
      <c r="AI17">
        <f t="shared" si="5"/>
        <v>5.760731928368864</v>
      </c>
      <c r="AJ17">
        <f t="shared" si="6"/>
        <v>5.544731928368864</v>
      </c>
      <c r="AK17">
        <f t="shared" si="12"/>
        <v>-1.3208747889383539</v>
      </c>
      <c r="AU17">
        <f aca="true" t="shared" si="13" ref="AU17:AU47">W9*(10^(85/(18429.1+(67.53*B9)+(0.003*31)))-1)</f>
        <v>10.508109620672036</v>
      </c>
    </row>
    <row r="18" spans="1:47" ht="12.75">
      <c r="A18" s="72">
        <v>10</v>
      </c>
      <c r="B18" s="73">
        <v>0.9</v>
      </c>
      <c r="C18" s="74">
        <v>0.7</v>
      </c>
      <c r="D18" s="74">
        <v>1.2</v>
      </c>
      <c r="E18" s="74">
        <v>-0.6</v>
      </c>
      <c r="F18" s="75">
        <f t="shared" si="0"/>
        <v>0.3</v>
      </c>
      <c r="G18" s="67">
        <f t="shared" si="7"/>
        <v>96.1141800071505</v>
      </c>
      <c r="H18" s="76">
        <f t="shared" si="1"/>
        <v>0.3521263839449102</v>
      </c>
      <c r="I18" s="77">
        <v>-4.7</v>
      </c>
      <c r="J18" s="75"/>
      <c r="K18" s="77">
        <v>4.1</v>
      </c>
      <c r="L18" s="74">
        <v>5</v>
      </c>
      <c r="M18" s="74"/>
      <c r="N18" s="74">
        <v>7.7</v>
      </c>
      <c r="O18" s="75">
        <v>8.4</v>
      </c>
      <c r="P18" s="78" t="s">
        <v>121</v>
      </c>
      <c r="Q18" s="79">
        <v>8</v>
      </c>
      <c r="R18" s="76">
        <v>0</v>
      </c>
      <c r="S18" s="76"/>
      <c r="T18" s="76">
        <v>0.1</v>
      </c>
      <c r="U18" s="76"/>
      <c r="V18" s="80">
        <v>8</v>
      </c>
      <c r="W18" s="73">
        <v>1005.4</v>
      </c>
      <c r="X18" s="121">
        <f t="shared" si="2"/>
        <v>1016.0988687507906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6.5184578494953405</v>
      </c>
      <c r="AI18">
        <f t="shared" si="5"/>
        <v>6.424962311154182</v>
      </c>
      <c r="AJ18">
        <f t="shared" si="6"/>
        <v>6.2651623111541825</v>
      </c>
      <c r="AK18">
        <f t="shared" si="12"/>
        <v>0.3521263839449102</v>
      </c>
      <c r="AU18">
        <f t="shared" si="13"/>
        <v>10.575955686583152</v>
      </c>
    </row>
    <row r="19" spans="1:47" ht="12.75">
      <c r="A19" s="63">
        <v>11</v>
      </c>
      <c r="B19" s="64">
        <v>-0.1</v>
      </c>
      <c r="C19" s="65">
        <v>-0.2</v>
      </c>
      <c r="D19" s="65">
        <v>5.1</v>
      </c>
      <c r="E19" s="65">
        <v>-0.9</v>
      </c>
      <c r="F19" s="66">
        <f t="shared" si="0"/>
        <v>2.0999999999999996</v>
      </c>
      <c r="G19" s="67">
        <f t="shared" si="7"/>
        <v>98.08695068110246</v>
      </c>
      <c r="H19" s="67">
        <f t="shared" si="1"/>
        <v>-0.36510396701561276</v>
      </c>
      <c r="I19" s="68">
        <v>-2.2</v>
      </c>
      <c r="J19" s="66"/>
      <c r="K19" s="68">
        <v>3.8</v>
      </c>
      <c r="L19" s="65">
        <v>4.4</v>
      </c>
      <c r="M19" s="65"/>
      <c r="N19" s="65">
        <v>7.1</v>
      </c>
      <c r="O19" s="66">
        <v>8.2</v>
      </c>
      <c r="P19" s="69" t="s">
        <v>118</v>
      </c>
      <c r="Q19" s="70">
        <v>9</v>
      </c>
      <c r="R19" s="67">
        <v>2.6</v>
      </c>
      <c r="S19" s="67"/>
      <c r="T19" s="67" t="s">
        <v>114</v>
      </c>
      <c r="U19" s="67"/>
      <c r="V19" s="71">
        <v>8</v>
      </c>
      <c r="W19" s="64">
        <v>1008</v>
      </c>
      <c r="X19" s="121">
        <f t="shared" si="2"/>
        <v>1018.7660652425511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6.062732728763058</v>
      </c>
      <c r="AI19">
        <f t="shared" si="5"/>
        <v>6.0187496615888785</v>
      </c>
      <c r="AJ19">
        <f t="shared" si="6"/>
        <v>5.946749661588878</v>
      </c>
      <c r="AK19">
        <f t="shared" si="12"/>
        <v>-0.36510396701561276</v>
      </c>
      <c r="AU19">
        <f t="shared" si="13"/>
        <v>10.52313451477512</v>
      </c>
    </row>
    <row r="20" spans="1:47" ht="12.75">
      <c r="A20" s="72">
        <v>12</v>
      </c>
      <c r="B20" s="73">
        <v>0.2</v>
      </c>
      <c r="C20" s="74">
        <v>0</v>
      </c>
      <c r="D20" s="74">
        <v>3.3</v>
      </c>
      <c r="E20" s="74">
        <v>-0.2</v>
      </c>
      <c r="F20" s="75">
        <f t="shared" si="0"/>
        <v>1.5499999999999998</v>
      </c>
      <c r="G20" s="67">
        <f t="shared" si="7"/>
        <v>95.97841090133812</v>
      </c>
      <c r="H20" s="76">
        <f t="shared" si="1"/>
        <v>-0.36406580529685445</v>
      </c>
      <c r="I20" s="77">
        <v>-2</v>
      </c>
      <c r="J20" s="75"/>
      <c r="K20" s="77">
        <v>3.1</v>
      </c>
      <c r="L20" s="74">
        <v>3.9</v>
      </c>
      <c r="M20" s="74"/>
      <c r="N20" s="74">
        <v>6.8</v>
      </c>
      <c r="O20" s="75">
        <v>8.1</v>
      </c>
      <c r="P20" s="78" t="s">
        <v>122</v>
      </c>
      <c r="Q20" s="79">
        <v>15</v>
      </c>
      <c r="R20" s="76">
        <v>0.3</v>
      </c>
      <c r="S20" s="76"/>
      <c r="T20" s="76">
        <v>0</v>
      </c>
      <c r="U20" s="76"/>
      <c r="V20" s="80">
        <v>8</v>
      </c>
      <c r="W20" s="73">
        <v>1002.4</v>
      </c>
      <c r="X20" s="121">
        <f t="shared" si="2"/>
        <v>1013.0944306121108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6.196393484898889</v>
      </c>
      <c r="AI20">
        <f t="shared" si="5"/>
        <v>6.107</v>
      </c>
      <c r="AJ20">
        <f t="shared" si="6"/>
        <v>5.9472000000000005</v>
      </c>
      <c r="AK20">
        <f t="shared" si="12"/>
        <v>-0.36406580529685445</v>
      </c>
      <c r="AU20">
        <f t="shared" si="13"/>
        <v>10.625142622492147</v>
      </c>
    </row>
    <row r="21" spans="1:47" ht="12.75">
      <c r="A21" s="63">
        <v>13</v>
      </c>
      <c r="B21" s="64">
        <v>-1.3</v>
      </c>
      <c r="C21" s="65">
        <v>-1.6</v>
      </c>
      <c r="D21" s="65">
        <v>2.9</v>
      </c>
      <c r="E21" s="65">
        <v>-2.1</v>
      </c>
      <c r="F21" s="66">
        <f t="shared" si="0"/>
        <v>0.3999999999999999</v>
      </c>
      <c r="G21" s="67">
        <f t="shared" si="7"/>
        <v>93.92628441880981</v>
      </c>
      <c r="H21" s="67">
        <f t="shared" si="1"/>
        <v>-2.149270559213728</v>
      </c>
      <c r="I21" s="68">
        <v>-6.9</v>
      </c>
      <c r="J21" s="66"/>
      <c r="K21" s="68">
        <v>2.4</v>
      </c>
      <c r="L21" s="65">
        <v>2.9</v>
      </c>
      <c r="M21" s="65"/>
      <c r="N21" s="65">
        <v>6.4</v>
      </c>
      <c r="O21" s="66">
        <v>7.9</v>
      </c>
      <c r="P21" s="69" t="s">
        <v>123</v>
      </c>
      <c r="Q21" s="70">
        <v>9</v>
      </c>
      <c r="R21" s="67">
        <v>1.6</v>
      </c>
      <c r="S21" s="67"/>
      <c r="T21" s="67">
        <v>1.5</v>
      </c>
      <c r="U21" s="67"/>
      <c r="V21" s="71">
        <v>7</v>
      </c>
      <c r="W21" s="64">
        <v>1011.2</v>
      </c>
      <c r="X21" s="121">
        <f t="shared" si="2"/>
        <v>1022.0482159177423</v>
      </c>
      <c r="Y21" s="127">
        <v>0</v>
      </c>
      <c r="Z21" s="134">
        <v>1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5.553248472803667</v>
      </c>
      <c r="AI21">
        <f t="shared" si="5"/>
        <v>5.431959955048785</v>
      </c>
      <c r="AJ21">
        <f t="shared" si="6"/>
        <v>5.215959955048785</v>
      </c>
      <c r="AK21">
        <f t="shared" si="12"/>
        <v>-2.149270559213728</v>
      </c>
      <c r="AU21">
        <f t="shared" si="13"/>
        <v>10.582399356676035</v>
      </c>
    </row>
    <row r="22" spans="1:47" ht="12.75">
      <c r="A22" s="72">
        <v>14</v>
      </c>
      <c r="B22" s="73">
        <v>0.2</v>
      </c>
      <c r="C22" s="74">
        <v>0</v>
      </c>
      <c r="D22" s="74">
        <v>2.8</v>
      </c>
      <c r="E22" s="74">
        <v>-1.3</v>
      </c>
      <c r="F22" s="75">
        <f t="shared" si="0"/>
        <v>0.7499999999999999</v>
      </c>
      <c r="G22" s="67">
        <f t="shared" si="7"/>
        <v>95.97841090133812</v>
      </c>
      <c r="H22" s="76">
        <f t="shared" si="1"/>
        <v>-0.36406580529685445</v>
      </c>
      <c r="I22" s="77">
        <v>-1.4</v>
      </c>
      <c r="J22" s="75"/>
      <c r="K22" s="77">
        <v>2.6</v>
      </c>
      <c r="L22" s="74">
        <v>3.2</v>
      </c>
      <c r="M22" s="74"/>
      <c r="N22" s="74">
        <v>6.6</v>
      </c>
      <c r="O22" s="75">
        <v>7.7</v>
      </c>
      <c r="P22" s="78" t="s">
        <v>128</v>
      </c>
      <c r="Q22" s="79">
        <v>14</v>
      </c>
      <c r="R22" s="76">
        <v>0.8</v>
      </c>
      <c r="S22" s="76"/>
      <c r="T22" s="76">
        <v>4.7</v>
      </c>
      <c r="U22" s="76"/>
      <c r="V22" s="80">
        <v>8</v>
      </c>
      <c r="W22" s="73">
        <v>1001</v>
      </c>
      <c r="X22" s="121">
        <f t="shared" si="2"/>
        <v>1011.6794942565074</v>
      </c>
      <c r="Y22" s="127">
        <v>0</v>
      </c>
      <c r="Z22" s="134">
        <v>1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6.196393484898889</v>
      </c>
      <c r="AI22">
        <f t="shared" si="5"/>
        <v>6.107</v>
      </c>
      <c r="AJ22">
        <f t="shared" si="6"/>
        <v>5.9472000000000005</v>
      </c>
      <c r="AK22">
        <f t="shared" si="12"/>
        <v>-0.36406580529685445</v>
      </c>
      <c r="AU22">
        <f t="shared" si="13"/>
        <v>10.65226557269759</v>
      </c>
    </row>
    <row r="23" spans="1:47" ht="12.75">
      <c r="A23" s="63">
        <v>15</v>
      </c>
      <c r="B23" s="64">
        <v>-2.9</v>
      </c>
      <c r="C23" s="65">
        <v>-3.2</v>
      </c>
      <c r="D23" s="65">
        <v>2.3</v>
      </c>
      <c r="E23" s="65">
        <v>-3</v>
      </c>
      <c r="F23" s="66">
        <f t="shared" si="0"/>
        <v>-0.3500000000000001</v>
      </c>
      <c r="G23" s="67">
        <f t="shared" si="7"/>
        <v>93.40788331444739</v>
      </c>
      <c r="H23" s="67">
        <f t="shared" si="1"/>
        <v>-3.811618537972507</v>
      </c>
      <c r="I23" s="68">
        <v>-6.5</v>
      </c>
      <c r="J23" s="66"/>
      <c r="K23" s="68">
        <v>1.8</v>
      </c>
      <c r="L23" s="65">
        <v>2.3</v>
      </c>
      <c r="M23" s="65"/>
      <c r="N23" s="65">
        <v>6</v>
      </c>
      <c r="O23" s="66">
        <v>7.4</v>
      </c>
      <c r="P23" s="69" t="s">
        <v>118</v>
      </c>
      <c r="Q23" s="70">
        <v>18</v>
      </c>
      <c r="R23" s="67">
        <v>2</v>
      </c>
      <c r="S23" s="67"/>
      <c r="T23" s="67">
        <v>0</v>
      </c>
      <c r="U23" s="67"/>
      <c r="V23" s="71">
        <v>0</v>
      </c>
      <c r="W23" s="64">
        <v>999.4</v>
      </c>
      <c r="X23" s="121">
        <f t="shared" si="2"/>
        <v>1010.1855010620286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4.933054223238464</v>
      </c>
      <c r="AI23">
        <f t="shared" si="5"/>
        <v>4.823861532681004</v>
      </c>
      <c r="AJ23">
        <f t="shared" si="6"/>
        <v>4.607861532681004</v>
      </c>
      <c r="AK23">
        <f t="shared" si="12"/>
        <v>-3.811618537972507</v>
      </c>
      <c r="AU23">
        <f t="shared" si="13"/>
        <v>10.513903574623667</v>
      </c>
    </row>
    <row r="24" spans="1:47" ht="12.75">
      <c r="A24" s="72">
        <v>16</v>
      </c>
      <c r="B24" s="73">
        <v>-2.9</v>
      </c>
      <c r="C24" s="74">
        <v>-3</v>
      </c>
      <c r="D24" s="74">
        <v>-1.6</v>
      </c>
      <c r="E24" s="74">
        <v>-5.5</v>
      </c>
      <c r="F24" s="75">
        <f t="shared" si="0"/>
        <v>-3.55</v>
      </c>
      <c r="G24" s="67">
        <f t="shared" si="7"/>
        <v>97.79774349408913</v>
      </c>
      <c r="H24" s="76">
        <f t="shared" si="1"/>
        <v>-3.198462283868065</v>
      </c>
      <c r="I24" s="77">
        <v>-8.5</v>
      </c>
      <c r="J24" s="75"/>
      <c r="K24" s="77">
        <v>1.1</v>
      </c>
      <c r="L24" s="74">
        <v>1.8</v>
      </c>
      <c r="M24" s="74"/>
      <c r="N24" s="74">
        <v>5.3</v>
      </c>
      <c r="O24" s="75">
        <v>7.1</v>
      </c>
      <c r="P24" s="78" t="s">
        <v>132</v>
      </c>
      <c r="Q24" s="79">
        <v>7</v>
      </c>
      <c r="R24" s="76">
        <v>0</v>
      </c>
      <c r="S24" s="76"/>
      <c r="T24" s="76">
        <v>0</v>
      </c>
      <c r="U24" s="76"/>
      <c r="V24" s="80">
        <v>8</v>
      </c>
      <c r="W24" s="73">
        <v>1002.2</v>
      </c>
      <c r="X24" s="121">
        <f t="shared" si="2"/>
        <v>1013.0157185955225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4.933054223238464</v>
      </c>
      <c r="AI24">
        <f t="shared" si="5"/>
        <v>4.896415715667085</v>
      </c>
      <c r="AJ24">
        <f t="shared" si="6"/>
        <v>4.824415715667085</v>
      </c>
      <c r="AK24">
        <f t="shared" si="12"/>
        <v>-3.198462283868065</v>
      </c>
      <c r="AU24">
        <f t="shared" si="13"/>
        <v>10.453537939678293</v>
      </c>
    </row>
    <row r="25" spans="1:47" ht="12.75">
      <c r="A25" s="63">
        <v>17</v>
      </c>
      <c r="B25" s="64">
        <v>-1.6</v>
      </c>
      <c r="C25" s="65">
        <v>-1.9</v>
      </c>
      <c r="D25" s="65">
        <v>0.8</v>
      </c>
      <c r="E25" s="65">
        <v>-3.8</v>
      </c>
      <c r="F25" s="66">
        <f t="shared" si="0"/>
        <v>-1.5</v>
      </c>
      <c r="G25" s="67">
        <f t="shared" si="7"/>
        <v>93.83396834770197</v>
      </c>
      <c r="H25" s="67">
        <f t="shared" si="1"/>
        <v>-2.4603781145190093</v>
      </c>
      <c r="I25" s="68">
        <v>-4.4</v>
      </c>
      <c r="J25" s="66"/>
      <c r="K25" s="68">
        <v>0.2</v>
      </c>
      <c r="L25" s="65">
        <v>1.9</v>
      </c>
      <c r="M25" s="65"/>
      <c r="N25" s="65">
        <v>5</v>
      </c>
      <c r="O25" s="66">
        <v>7</v>
      </c>
      <c r="P25" s="69" t="s">
        <v>113</v>
      </c>
      <c r="Q25" s="70">
        <v>13</v>
      </c>
      <c r="R25" s="67">
        <v>0</v>
      </c>
      <c r="S25" s="67"/>
      <c r="T25" s="67">
        <v>0.6</v>
      </c>
      <c r="U25" s="67"/>
      <c r="V25" s="71">
        <v>8</v>
      </c>
      <c r="W25" s="64">
        <v>1007.1</v>
      </c>
      <c r="X25" s="121">
        <f t="shared" si="2"/>
        <v>1017.9162418026964</v>
      </c>
      <c r="Y25" s="127">
        <v>0</v>
      </c>
      <c r="Z25" s="134">
        <v>1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5.431959955048785</v>
      </c>
      <c r="AI25">
        <f t="shared" si="5"/>
        <v>5.313023584880323</v>
      </c>
      <c r="AJ25">
        <f t="shared" si="6"/>
        <v>5.097023584880323</v>
      </c>
      <c r="AK25">
        <f t="shared" si="12"/>
        <v>-2.4603781145190093</v>
      </c>
      <c r="AU25">
        <f t="shared" si="13"/>
        <v>10.832231493111276</v>
      </c>
    </row>
    <row r="26" spans="1:47" ht="12.75">
      <c r="A26" s="72">
        <v>18</v>
      </c>
      <c r="B26" s="73">
        <v>-1.1</v>
      </c>
      <c r="C26" s="74">
        <v>-1.5</v>
      </c>
      <c r="D26" s="74">
        <v>-0.4</v>
      </c>
      <c r="E26" s="74">
        <v>-1.6</v>
      </c>
      <c r="F26" s="75">
        <f t="shared" si="0"/>
        <v>-1</v>
      </c>
      <c r="G26" s="67">
        <f t="shared" si="7"/>
        <v>91.99160480737525</v>
      </c>
      <c r="H26" s="76">
        <f t="shared" si="1"/>
        <v>-2.2319187254578723</v>
      </c>
      <c r="I26" s="77">
        <v>-1.4</v>
      </c>
      <c r="J26" s="75"/>
      <c r="K26" s="77">
        <v>1.7</v>
      </c>
      <c r="L26" s="74">
        <v>2.2</v>
      </c>
      <c r="M26" s="74"/>
      <c r="N26" s="74">
        <v>4.9</v>
      </c>
      <c r="O26" s="75">
        <v>6.8</v>
      </c>
      <c r="P26" s="78" t="s">
        <v>133</v>
      </c>
      <c r="Q26" s="79">
        <v>21</v>
      </c>
      <c r="R26" s="76">
        <v>0</v>
      </c>
      <c r="S26" s="76"/>
      <c r="T26" s="76">
        <v>4.9</v>
      </c>
      <c r="U26" s="76"/>
      <c r="V26" s="80">
        <v>8</v>
      </c>
      <c r="W26" s="73">
        <v>994.3</v>
      </c>
      <c r="X26" s="121">
        <f t="shared" si="2"/>
        <v>1004.9590207754806</v>
      </c>
      <c r="Y26" s="127">
        <v>0</v>
      </c>
      <c r="Z26" s="134">
        <v>1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5.635433969875395</v>
      </c>
      <c r="AI26">
        <f t="shared" si="5"/>
        <v>5.472126146748352</v>
      </c>
      <c r="AJ26">
        <f t="shared" si="6"/>
        <v>5.184126146748352</v>
      </c>
      <c r="AK26">
        <f t="shared" si="12"/>
        <v>-2.2319187254578723</v>
      </c>
      <c r="AU26">
        <f t="shared" si="13"/>
        <v>10.698868750790618</v>
      </c>
    </row>
    <row r="27" spans="1:47" ht="12.75">
      <c r="A27" s="63">
        <v>19</v>
      </c>
      <c r="B27" s="64">
        <v>-0.4</v>
      </c>
      <c r="C27" s="65">
        <v>-0.6</v>
      </c>
      <c r="D27" s="65">
        <v>0.1</v>
      </c>
      <c r="E27" s="65">
        <v>-2.9</v>
      </c>
      <c r="F27" s="66">
        <f t="shared" si="0"/>
        <v>-1.4</v>
      </c>
      <c r="G27" s="67">
        <f t="shared" si="7"/>
        <v>96.12245221736748</v>
      </c>
      <c r="H27" s="67">
        <f t="shared" si="1"/>
        <v>-0.9407844571972753</v>
      </c>
      <c r="I27" s="68">
        <v>-2.6</v>
      </c>
      <c r="J27" s="66"/>
      <c r="K27" s="68">
        <v>2.2</v>
      </c>
      <c r="L27" s="65">
        <v>2.7</v>
      </c>
      <c r="M27" s="65"/>
      <c r="N27" s="65">
        <v>4.8</v>
      </c>
      <c r="O27" s="66">
        <v>6.6</v>
      </c>
      <c r="P27" s="69" t="s">
        <v>136</v>
      </c>
      <c r="Q27" s="70">
        <v>16</v>
      </c>
      <c r="R27" s="67">
        <v>0</v>
      </c>
      <c r="S27" s="67"/>
      <c r="T27" s="67" t="s">
        <v>114</v>
      </c>
      <c r="U27" s="67"/>
      <c r="V27" s="71">
        <v>8</v>
      </c>
      <c r="W27" s="64">
        <v>989.5</v>
      </c>
      <c r="X27" s="121">
        <f t="shared" si="2"/>
        <v>1000.0801706046001</v>
      </c>
      <c r="Y27" s="127">
        <v>0</v>
      </c>
      <c r="Z27" s="134">
        <v>1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5.931629852504364</v>
      </c>
      <c r="AI27">
        <f t="shared" si="5"/>
        <v>5.845628070684612</v>
      </c>
      <c r="AJ27">
        <f t="shared" si="6"/>
        <v>5.701628070684612</v>
      </c>
      <c r="AK27">
        <f t="shared" si="12"/>
        <v>-0.9407844571972753</v>
      </c>
      <c r="AU27">
        <f t="shared" si="13"/>
        <v>10.766065242551164</v>
      </c>
    </row>
    <row r="28" spans="1:47" ht="12.75">
      <c r="A28" s="72">
        <v>20</v>
      </c>
      <c r="B28" s="73">
        <v>0.1</v>
      </c>
      <c r="C28" s="74">
        <v>0</v>
      </c>
      <c r="D28" s="74">
        <v>0.7</v>
      </c>
      <c r="E28" s="74">
        <v>-0.8</v>
      </c>
      <c r="F28" s="75">
        <f t="shared" si="0"/>
        <v>-0.050000000000000044</v>
      </c>
      <c r="G28" s="67">
        <f t="shared" si="7"/>
        <v>97.976883968747</v>
      </c>
      <c r="H28" s="76">
        <f t="shared" si="1"/>
        <v>-0.18096502584797455</v>
      </c>
      <c r="I28" s="77">
        <v>-2.9</v>
      </c>
      <c r="J28" s="75"/>
      <c r="K28" s="77">
        <v>2.1</v>
      </c>
      <c r="L28" s="74">
        <v>2.7</v>
      </c>
      <c r="M28" s="74"/>
      <c r="N28" s="74">
        <v>4.8</v>
      </c>
      <c r="O28" s="75">
        <v>6.4</v>
      </c>
      <c r="P28" s="78" t="s">
        <v>136</v>
      </c>
      <c r="Q28" s="79">
        <v>18</v>
      </c>
      <c r="R28" s="76">
        <v>0</v>
      </c>
      <c r="S28" s="76"/>
      <c r="T28" s="76">
        <v>8.5</v>
      </c>
      <c r="U28" s="76"/>
      <c r="V28" s="80">
        <v>8</v>
      </c>
      <c r="W28" s="73">
        <v>988.1</v>
      </c>
      <c r="X28" s="121">
        <f t="shared" si="2"/>
        <v>998.6457483775251</v>
      </c>
      <c r="Y28" s="127">
        <v>0</v>
      </c>
      <c r="Z28" s="134">
        <v>1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6.1515530560479394</v>
      </c>
      <c r="AI28">
        <f t="shared" si="5"/>
        <v>6.107</v>
      </c>
      <c r="AJ28">
        <f t="shared" si="6"/>
        <v>6.0271</v>
      </c>
      <c r="AK28">
        <f t="shared" si="12"/>
        <v>-0.18096502584797455</v>
      </c>
      <c r="AU28">
        <f t="shared" si="13"/>
        <v>10.694430612110862</v>
      </c>
    </row>
    <row r="29" spans="1:47" ht="12.75">
      <c r="A29" s="63">
        <v>21</v>
      </c>
      <c r="B29" s="64">
        <v>-1.5</v>
      </c>
      <c r="C29" s="65">
        <v>-1.8</v>
      </c>
      <c r="D29" s="65">
        <v>0.2</v>
      </c>
      <c r="E29" s="65">
        <v>-1.9</v>
      </c>
      <c r="F29" s="66">
        <f t="shared" si="0"/>
        <v>-0.85</v>
      </c>
      <c r="G29" s="67">
        <f t="shared" si="7"/>
        <v>93.8649804697412</v>
      </c>
      <c r="H29" s="67">
        <f t="shared" si="1"/>
        <v>-2.356646943618715</v>
      </c>
      <c r="I29" s="68">
        <v>-0.8</v>
      </c>
      <c r="J29" s="66"/>
      <c r="K29" s="68">
        <v>2.2</v>
      </c>
      <c r="L29" s="65">
        <v>2.8</v>
      </c>
      <c r="M29" s="65"/>
      <c r="N29" s="65">
        <v>4.7</v>
      </c>
      <c r="O29" s="66">
        <v>6.3</v>
      </c>
      <c r="P29" s="69" t="s">
        <v>132</v>
      </c>
      <c r="Q29" s="70">
        <v>7</v>
      </c>
      <c r="R29" s="67">
        <v>0</v>
      </c>
      <c r="S29" s="67"/>
      <c r="T29" s="67">
        <v>0.7</v>
      </c>
      <c r="U29" s="67"/>
      <c r="V29" s="71">
        <v>8</v>
      </c>
      <c r="W29" s="64">
        <v>981.7</v>
      </c>
      <c r="X29" s="121">
        <f t="shared" si="2"/>
        <v>992.239540548856</v>
      </c>
      <c r="Y29" s="127">
        <v>0</v>
      </c>
      <c r="Z29" s="134">
        <v>1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5.472126146748352</v>
      </c>
      <c r="AI29">
        <f t="shared" si="5"/>
        <v>5.3524101389249426</v>
      </c>
      <c r="AJ29">
        <f t="shared" si="6"/>
        <v>5.136410138924942</v>
      </c>
      <c r="AK29">
        <f t="shared" si="12"/>
        <v>-2.356646943618715</v>
      </c>
      <c r="AU29">
        <f t="shared" si="13"/>
        <v>10.848215917742209</v>
      </c>
    </row>
    <row r="30" spans="1:47" ht="12.75">
      <c r="A30" s="72">
        <v>22</v>
      </c>
      <c r="B30" s="73">
        <v>-4.9</v>
      </c>
      <c r="C30" s="74">
        <v>-5</v>
      </c>
      <c r="D30" s="74">
        <v>0.7</v>
      </c>
      <c r="E30" s="74">
        <v>-5.6</v>
      </c>
      <c r="F30" s="75">
        <f t="shared" si="0"/>
        <v>-2.4499999999999997</v>
      </c>
      <c r="G30" s="67">
        <f t="shared" si="7"/>
        <v>97.54831909070533</v>
      </c>
      <c r="H30" s="76">
        <f t="shared" si="1"/>
        <v>-5.227032512593279</v>
      </c>
      <c r="I30" s="77">
        <v>-12.4</v>
      </c>
      <c r="J30" s="75"/>
      <c r="K30" s="77">
        <v>1.6</v>
      </c>
      <c r="L30" s="74">
        <v>2.4</v>
      </c>
      <c r="M30" s="74"/>
      <c r="N30" s="74">
        <v>4.7</v>
      </c>
      <c r="O30" s="75">
        <v>6.2</v>
      </c>
      <c r="P30" s="78" t="s">
        <v>142</v>
      </c>
      <c r="Q30" s="79">
        <v>14</v>
      </c>
      <c r="R30" s="76">
        <v>1.6</v>
      </c>
      <c r="S30" s="76"/>
      <c r="T30" s="76">
        <v>0.6</v>
      </c>
      <c r="U30" s="76"/>
      <c r="V30" s="80">
        <v>1</v>
      </c>
      <c r="W30" s="73">
        <v>991.4</v>
      </c>
      <c r="X30" s="121">
        <f t="shared" si="2"/>
        <v>1002.1794411470717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22</v>
      </c>
      <c r="AD30">
        <f t="shared" si="10"/>
        <v>22</v>
      </c>
      <c r="AE30">
        <f t="shared" si="3"/>
        <v>0</v>
      </c>
      <c r="AF30">
        <f t="shared" si="4"/>
        <v>0</v>
      </c>
      <c r="AH30">
        <f t="shared" si="11"/>
        <v>4.244614262014046</v>
      </c>
      <c r="AI30">
        <f t="shared" si="5"/>
        <v>4.212549864479049</v>
      </c>
      <c r="AJ30">
        <f t="shared" si="6"/>
        <v>4.140549864479049</v>
      </c>
      <c r="AK30">
        <f t="shared" si="12"/>
        <v>-5.227032512593279</v>
      </c>
      <c r="AU30">
        <f t="shared" si="13"/>
        <v>10.679494256507354</v>
      </c>
    </row>
    <row r="31" spans="1:47" ht="12.75">
      <c r="A31" s="63">
        <v>23</v>
      </c>
      <c r="B31" s="64">
        <v>-0.1</v>
      </c>
      <c r="C31" s="65">
        <v>-0.6</v>
      </c>
      <c r="D31" s="65">
        <v>1</v>
      </c>
      <c r="E31" s="65">
        <v>-4.9</v>
      </c>
      <c r="F31" s="66">
        <f t="shared" si="0"/>
        <v>-1.9500000000000002</v>
      </c>
      <c r="G31" s="67">
        <f t="shared" si="7"/>
        <v>90.4811133213819</v>
      </c>
      <c r="H31" s="67">
        <f t="shared" si="1"/>
        <v>-1.4665308201631695</v>
      </c>
      <c r="I31" s="68">
        <v>-3.9</v>
      </c>
      <c r="J31" s="66"/>
      <c r="K31" s="68">
        <v>2.1</v>
      </c>
      <c r="L31" s="65">
        <v>2.6</v>
      </c>
      <c r="M31" s="65"/>
      <c r="N31" s="65">
        <v>4.6</v>
      </c>
      <c r="O31" s="66">
        <v>6.1</v>
      </c>
      <c r="P31" s="69" t="s">
        <v>144</v>
      </c>
      <c r="Q31" s="70">
        <v>11</v>
      </c>
      <c r="R31" s="67">
        <v>0</v>
      </c>
      <c r="S31" s="67"/>
      <c r="T31" s="67">
        <v>0.4</v>
      </c>
      <c r="U31" s="67"/>
      <c r="V31" s="71">
        <v>8</v>
      </c>
      <c r="W31" s="64">
        <v>999.3</v>
      </c>
      <c r="X31" s="121">
        <f t="shared" si="2"/>
        <v>1009.9731438461124</v>
      </c>
      <c r="Y31" s="127">
        <v>0</v>
      </c>
      <c r="Z31" s="134">
        <v>1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6.062732728763058</v>
      </c>
      <c r="AI31">
        <f t="shared" si="5"/>
        <v>5.845628070684612</v>
      </c>
      <c r="AJ31">
        <f t="shared" si="6"/>
        <v>5.485628070684612</v>
      </c>
      <c r="AK31">
        <f t="shared" si="12"/>
        <v>-1.4665308201631695</v>
      </c>
      <c r="AU31">
        <f t="shared" si="13"/>
        <v>10.785501062028613</v>
      </c>
    </row>
    <row r="32" spans="1:47" ht="12.75">
      <c r="A32" s="72">
        <v>24</v>
      </c>
      <c r="B32" s="73">
        <v>-0.1</v>
      </c>
      <c r="C32" s="74">
        <v>-0.6</v>
      </c>
      <c r="D32" s="74">
        <v>2.1</v>
      </c>
      <c r="E32" s="74">
        <v>-1.2</v>
      </c>
      <c r="F32" s="75">
        <f t="shared" si="0"/>
        <v>0.45000000000000007</v>
      </c>
      <c r="G32" s="67">
        <f t="shared" si="7"/>
        <v>90.4811133213819</v>
      </c>
      <c r="H32" s="76">
        <f t="shared" si="1"/>
        <v>-1.4665308201631695</v>
      </c>
      <c r="I32" s="77">
        <v>-1.2</v>
      </c>
      <c r="J32" s="75"/>
      <c r="K32" s="77">
        <v>2</v>
      </c>
      <c r="L32" s="74">
        <v>2.6</v>
      </c>
      <c r="M32" s="74"/>
      <c r="N32" s="74">
        <v>4.4</v>
      </c>
      <c r="O32" s="75">
        <v>6.1</v>
      </c>
      <c r="P32" s="78" t="s">
        <v>136</v>
      </c>
      <c r="Q32" s="79">
        <v>9</v>
      </c>
      <c r="R32" s="76">
        <v>0</v>
      </c>
      <c r="S32" s="76"/>
      <c r="T32" s="76">
        <v>0</v>
      </c>
      <c r="U32" s="76"/>
      <c r="V32" s="80">
        <v>8</v>
      </c>
      <c r="W32" s="73">
        <v>1007.3</v>
      </c>
      <c r="X32" s="121">
        <f t="shared" si="2"/>
        <v>1018.0585888083549</v>
      </c>
      <c r="Y32" s="127">
        <v>0</v>
      </c>
      <c r="Z32" s="134">
        <v>1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6.062732728763058</v>
      </c>
      <c r="AI32">
        <f t="shared" si="5"/>
        <v>5.845628070684612</v>
      </c>
      <c r="AJ32">
        <f t="shared" si="6"/>
        <v>5.485628070684612</v>
      </c>
      <c r="AK32">
        <f t="shared" si="12"/>
        <v>-1.4665308201631695</v>
      </c>
      <c r="AU32">
        <f t="shared" si="13"/>
        <v>10.815718595522391</v>
      </c>
    </row>
    <row r="33" spans="1:47" ht="12.75">
      <c r="A33" s="63">
        <v>25</v>
      </c>
      <c r="B33" s="64">
        <v>-0.8</v>
      </c>
      <c r="C33" s="65">
        <v>-1.5</v>
      </c>
      <c r="D33" s="65">
        <v>2.1</v>
      </c>
      <c r="E33" s="65">
        <v>-3.4</v>
      </c>
      <c r="F33" s="66">
        <f t="shared" si="0"/>
        <v>-0.6499999999999999</v>
      </c>
      <c r="G33" s="67">
        <f t="shared" si="7"/>
        <v>86.24123129706304</v>
      </c>
      <c r="H33" s="67">
        <f t="shared" si="1"/>
        <v>-2.8048905565585884</v>
      </c>
      <c r="I33" s="68">
        <v>-2.5</v>
      </c>
      <c r="J33" s="66"/>
      <c r="K33" s="68">
        <v>1.4</v>
      </c>
      <c r="L33" s="65">
        <v>2.1</v>
      </c>
      <c r="M33" s="65"/>
      <c r="N33" s="65">
        <v>4.4</v>
      </c>
      <c r="O33" s="66">
        <v>6</v>
      </c>
      <c r="P33" s="69" t="s">
        <v>113</v>
      </c>
      <c r="Q33" s="70">
        <v>24</v>
      </c>
      <c r="R33" s="67">
        <v>0</v>
      </c>
      <c r="S33" s="67"/>
      <c r="T33" s="67">
        <v>10.5</v>
      </c>
      <c r="U33" s="67"/>
      <c r="V33" s="71">
        <v>7</v>
      </c>
      <c r="W33" s="64">
        <v>1004.8</v>
      </c>
      <c r="X33" s="121">
        <f t="shared" si="2"/>
        <v>1015.5596428442796</v>
      </c>
      <c r="Y33" s="127">
        <v>0</v>
      </c>
      <c r="Z33" s="134">
        <v>1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25</v>
      </c>
      <c r="AF33">
        <f t="shared" si="4"/>
        <v>0</v>
      </c>
      <c r="AH33">
        <f t="shared" si="11"/>
        <v>5.760731928368864</v>
      </c>
      <c r="AI33">
        <f t="shared" si="5"/>
        <v>5.472126146748352</v>
      </c>
      <c r="AJ33">
        <f t="shared" si="6"/>
        <v>4.968126146748352</v>
      </c>
      <c r="AK33">
        <f t="shared" si="12"/>
        <v>-2.8048905565585884</v>
      </c>
      <c r="AU33">
        <f t="shared" si="13"/>
        <v>10.816241802696362</v>
      </c>
    </row>
    <row r="34" spans="1:47" ht="12.75">
      <c r="A34" s="72">
        <v>26</v>
      </c>
      <c r="B34" s="73">
        <v>2</v>
      </c>
      <c r="C34" s="74">
        <v>1.6</v>
      </c>
      <c r="D34" s="74">
        <v>10.2</v>
      </c>
      <c r="E34" s="74">
        <v>-0.9</v>
      </c>
      <c r="F34" s="75">
        <f t="shared" si="0"/>
        <v>4.6499999999999995</v>
      </c>
      <c r="G34" s="67">
        <f t="shared" si="7"/>
        <v>92.64476970452836</v>
      </c>
      <c r="H34" s="76">
        <f t="shared" si="1"/>
        <v>0.9364795082230005</v>
      </c>
      <c r="I34" s="77">
        <v>-1.2</v>
      </c>
      <c r="J34" s="75"/>
      <c r="K34" s="77">
        <v>1.5</v>
      </c>
      <c r="L34" s="74">
        <v>2.1</v>
      </c>
      <c r="M34" s="74"/>
      <c r="N34" s="74">
        <v>4.2</v>
      </c>
      <c r="O34" s="75">
        <v>5.9</v>
      </c>
      <c r="P34" s="78" t="s">
        <v>147</v>
      </c>
      <c r="Q34" s="79">
        <v>26</v>
      </c>
      <c r="R34" s="76">
        <v>3</v>
      </c>
      <c r="S34" s="76"/>
      <c r="T34" s="76">
        <v>5.1</v>
      </c>
      <c r="U34" s="76"/>
      <c r="V34" s="80">
        <v>1</v>
      </c>
      <c r="W34" s="73">
        <v>996.7</v>
      </c>
      <c r="X34" s="121">
        <f t="shared" si="2"/>
        <v>1007.2636244137387</v>
      </c>
      <c r="Y34" s="127">
        <v>0</v>
      </c>
      <c r="Z34" s="134">
        <v>1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7.054516284028025</v>
      </c>
      <c r="AI34">
        <f t="shared" si="5"/>
        <v>6.855240365106215</v>
      </c>
      <c r="AJ34">
        <f t="shared" si="6"/>
        <v>6.5356403651062145</v>
      </c>
      <c r="AK34">
        <f t="shared" si="12"/>
        <v>0.9364795082230005</v>
      </c>
      <c r="AU34">
        <f t="shared" si="13"/>
        <v>10.659020775480618</v>
      </c>
    </row>
    <row r="35" spans="1:47" ht="12.75">
      <c r="A35" s="63">
        <v>27</v>
      </c>
      <c r="B35" s="64">
        <v>7</v>
      </c>
      <c r="C35" s="65">
        <v>4.6</v>
      </c>
      <c r="D35" s="65">
        <v>8.1</v>
      </c>
      <c r="E35" s="65">
        <v>1.9</v>
      </c>
      <c r="F35" s="66">
        <f t="shared" si="0"/>
        <v>5</v>
      </c>
      <c r="G35" s="67">
        <f t="shared" si="7"/>
        <v>65.52510555018407</v>
      </c>
      <c r="H35" s="67">
        <f t="shared" si="1"/>
        <v>0.9916712637613496</v>
      </c>
      <c r="I35" s="68">
        <v>0</v>
      </c>
      <c r="J35" s="66"/>
      <c r="K35" s="68">
        <v>5</v>
      </c>
      <c r="L35" s="65">
        <v>5.3</v>
      </c>
      <c r="M35" s="65"/>
      <c r="N35" s="65">
        <v>4.5</v>
      </c>
      <c r="O35" s="66">
        <v>58</v>
      </c>
      <c r="P35" s="69" t="s">
        <v>148</v>
      </c>
      <c r="Q35" s="70">
        <v>28</v>
      </c>
      <c r="R35" s="67">
        <v>3.6</v>
      </c>
      <c r="S35" s="67"/>
      <c r="T35" s="67">
        <v>0.4</v>
      </c>
      <c r="U35" s="67"/>
      <c r="V35" s="71">
        <v>1</v>
      </c>
      <c r="W35" s="64">
        <v>979.6</v>
      </c>
      <c r="X35" s="121">
        <f t="shared" si="2"/>
        <v>989.7959630215511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10.014043920115377</v>
      </c>
      <c r="AI35">
        <f t="shared" si="5"/>
        <v>8.479312848497392</v>
      </c>
      <c r="AJ35">
        <f t="shared" si="6"/>
        <v>6.5617128484973914</v>
      </c>
      <c r="AK35">
        <f t="shared" si="12"/>
        <v>0.9916712637613496</v>
      </c>
      <c r="AU35">
        <f t="shared" si="13"/>
        <v>10.580170604600085</v>
      </c>
    </row>
    <row r="36" spans="1:47" ht="12.75">
      <c r="A36" s="72">
        <v>28</v>
      </c>
      <c r="B36" s="73">
        <v>2.2</v>
      </c>
      <c r="C36" s="74">
        <v>2</v>
      </c>
      <c r="D36" s="74">
        <v>9.9</v>
      </c>
      <c r="E36" s="74">
        <v>1.5</v>
      </c>
      <c r="F36" s="75">
        <f t="shared" si="0"/>
        <v>5.7</v>
      </c>
      <c r="G36" s="67">
        <f t="shared" si="7"/>
        <v>96.34792394739506</v>
      </c>
      <c r="H36" s="76">
        <f t="shared" si="1"/>
        <v>1.6800479377044424</v>
      </c>
      <c r="I36" s="77">
        <v>-0.8</v>
      </c>
      <c r="J36" s="75"/>
      <c r="K36" s="77">
        <v>2.2</v>
      </c>
      <c r="L36" s="74">
        <v>2.9</v>
      </c>
      <c r="M36" s="74"/>
      <c r="N36" s="74">
        <v>4.8</v>
      </c>
      <c r="O36" s="75">
        <v>5.9</v>
      </c>
      <c r="P36" s="78" t="s">
        <v>128</v>
      </c>
      <c r="Q36" s="79">
        <v>35</v>
      </c>
      <c r="R36" s="76">
        <v>0</v>
      </c>
      <c r="S36" s="76"/>
      <c r="T36" s="76" t="s">
        <v>114</v>
      </c>
      <c r="U36" s="76"/>
      <c r="V36" s="80">
        <v>1</v>
      </c>
      <c r="W36" s="73">
        <v>995.5</v>
      </c>
      <c r="X36" s="121">
        <f t="shared" si="2"/>
        <v>1006.043195126911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7.1560610769283075</v>
      </c>
      <c r="AI36">
        <f t="shared" si="5"/>
        <v>7.054516284028025</v>
      </c>
      <c r="AJ36">
        <f t="shared" si="6"/>
        <v>6.894716284028025</v>
      </c>
      <c r="AK36">
        <f t="shared" si="12"/>
        <v>1.6800479377044424</v>
      </c>
      <c r="AU36">
        <f t="shared" si="13"/>
        <v>10.545748377525134</v>
      </c>
    </row>
    <row r="37" spans="1:47" ht="12.75">
      <c r="A37" s="63">
        <v>29</v>
      </c>
      <c r="B37" s="64">
        <v>7.7</v>
      </c>
      <c r="C37" s="65">
        <v>6.7</v>
      </c>
      <c r="D37" s="65">
        <v>13.5</v>
      </c>
      <c r="E37" s="65">
        <v>2.2</v>
      </c>
      <c r="F37" s="66">
        <f t="shared" si="0"/>
        <v>7.85</v>
      </c>
      <c r="G37" s="67">
        <f t="shared" si="7"/>
        <v>85.77112278760137</v>
      </c>
      <c r="H37" s="67">
        <f t="shared" si="1"/>
        <v>5.471444382241957</v>
      </c>
      <c r="I37" s="68">
        <v>0.4</v>
      </c>
      <c r="J37" s="66"/>
      <c r="K37" s="68">
        <v>5</v>
      </c>
      <c r="L37" s="65">
        <v>5.2</v>
      </c>
      <c r="M37" s="65"/>
      <c r="N37" s="65">
        <v>5.1</v>
      </c>
      <c r="O37" s="66">
        <v>5.9</v>
      </c>
      <c r="P37" s="69" t="s">
        <v>115</v>
      </c>
      <c r="Q37" s="70">
        <v>24</v>
      </c>
      <c r="R37" s="67">
        <v>0.1</v>
      </c>
      <c r="S37" s="67"/>
      <c r="T37" s="67">
        <v>1.9</v>
      </c>
      <c r="U37" s="67"/>
      <c r="V37" s="71">
        <v>8</v>
      </c>
      <c r="W37" s="64">
        <v>989.8</v>
      </c>
      <c r="X37" s="121">
        <f t="shared" si="2"/>
        <v>1000.0762947511965</v>
      </c>
      <c r="Y37" s="127">
        <v>0</v>
      </c>
      <c r="Z37" s="134">
        <v>0</v>
      </c>
      <c r="AA37" s="127">
        <v>0</v>
      </c>
      <c r="AB37">
        <f t="shared" si="8"/>
        <v>29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10.5055132003167</v>
      </c>
      <c r="AI37">
        <f t="shared" si="5"/>
        <v>9.809696626511307</v>
      </c>
      <c r="AJ37">
        <f t="shared" si="6"/>
        <v>9.010696626511308</v>
      </c>
      <c r="AK37">
        <f t="shared" si="12"/>
        <v>5.471444382241957</v>
      </c>
      <c r="AU37">
        <f t="shared" si="13"/>
        <v>10.539540548855989</v>
      </c>
    </row>
    <row r="38" spans="1:47" ht="12.75">
      <c r="A38" s="72">
        <v>30</v>
      </c>
      <c r="B38" s="73">
        <v>8.3</v>
      </c>
      <c r="C38" s="74">
        <v>6.8</v>
      </c>
      <c r="D38" s="74">
        <v>10.8</v>
      </c>
      <c r="E38" s="74">
        <v>7.7</v>
      </c>
      <c r="F38" s="75">
        <f t="shared" si="0"/>
        <v>9.25</v>
      </c>
      <c r="G38" s="67">
        <f t="shared" si="7"/>
        <v>79.30597866684059</v>
      </c>
      <c r="H38" s="76">
        <f t="shared" si="1"/>
        <v>4.932820493938055</v>
      </c>
      <c r="I38" s="77">
        <v>5.7</v>
      </c>
      <c r="J38" s="75"/>
      <c r="K38" s="77">
        <v>6.4</v>
      </c>
      <c r="L38" s="74">
        <v>6.8</v>
      </c>
      <c r="M38" s="74"/>
      <c r="N38" s="74">
        <v>5.9</v>
      </c>
      <c r="O38" s="75">
        <v>6.1</v>
      </c>
      <c r="P38" s="78" t="s">
        <v>155</v>
      </c>
      <c r="Q38" s="79">
        <v>37</v>
      </c>
      <c r="R38" s="76">
        <v>3.7</v>
      </c>
      <c r="S38" s="76"/>
      <c r="T38" s="76">
        <v>7.1</v>
      </c>
      <c r="U38" s="76"/>
      <c r="V38" s="80">
        <v>2</v>
      </c>
      <c r="W38" s="73">
        <v>990</v>
      </c>
      <c r="X38" s="121">
        <f t="shared" si="2"/>
        <v>1000.2563271847256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30</v>
      </c>
      <c r="AH38">
        <f t="shared" si="11"/>
        <v>10.943563388165682</v>
      </c>
      <c r="AI38">
        <f t="shared" si="5"/>
        <v>9.877400046010854</v>
      </c>
      <c r="AJ38">
        <f t="shared" si="6"/>
        <v>8.678900046010853</v>
      </c>
      <c r="AK38">
        <f t="shared" si="12"/>
        <v>4.932820493938055</v>
      </c>
      <c r="AU38">
        <f t="shared" si="13"/>
        <v>10.779441147071648</v>
      </c>
    </row>
    <row r="39" spans="1:47" ht="12.75">
      <c r="A39" s="63">
        <v>31</v>
      </c>
      <c r="B39" s="64">
        <v>5.9</v>
      </c>
      <c r="C39" s="65">
        <v>4.7</v>
      </c>
      <c r="D39" s="65">
        <v>9.1</v>
      </c>
      <c r="E39" s="65">
        <v>5.1</v>
      </c>
      <c r="F39" s="66">
        <f t="shared" si="0"/>
        <v>7.1</v>
      </c>
      <c r="G39" s="67">
        <f t="shared" si="7"/>
        <v>81.6584080046763</v>
      </c>
      <c r="H39" s="67">
        <f t="shared" si="1"/>
        <v>3.008878870006113</v>
      </c>
      <c r="I39" s="68">
        <v>2.1</v>
      </c>
      <c r="J39" s="66"/>
      <c r="K39" s="68">
        <v>5.1</v>
      </c>
      <c r="L39" s="65">
        <v>5.2</v>
      </c>
      <c r="M39" s="65"/>
      <c r="N39" s="65">
        <v>6.1</v>
      </c>
      <c r="O39" s="66">
        <v>6.4</v>
      </c>
      <c r="P39" s="69" t="s">
        <v>158</v>
      </c>
      <c r="Q39" s="70">
        <v>31</v>
      </c>
      <c r="R39" s="67">
        <v>3</v>
      </c>
      <c r="S39" s="67"/>
      <c r="T39" s="67">
        <v>1.6</v>
      </c>
      <c r="U39" s="67"/>
      <c r="V39" s="71">
        <v>0</v>
      </c>
      <c r="W39" s="64">
        <v>995.1</v>
      </c>
      <c r="X39" s="121">
        <f t="shared" si="2"/>
        <v>1005.4983682548883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9.282633897234025</v>
      </c>
      <c r="AI39">
        <f t="shared" si="5"/>
        <v>8.538851061383744</v>
      </c>
      <c r="AJ39">
        <f t="shared" si="6"/>
        <v>7.5800510613837435</v>
      </c>
      <c r="AK39">
        <f t="shared" si="12"/>
        <v>3.008878870006113</v>
      </c>
      <c r="AU39">
        <f t="shared" si="13"/>
        <v>10.673143846112477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10.758588808354947</v>
      </c>
    </row>
    <row r="41" spans="1:47" ht="13.5" thickBot="1">
      <c r="A41" s="113" t="s">
        <v>19</v>
      </c>
      <c r="B41" s="114">
        <f>SUM(B9:B39)</f>
        <v>75.10000000000002</v>
      </c>
      <c r="C41" s="115">
        <f aca="true" t="shared" si="14" ref="C41:V41">SUM(C9:C39)</f>
        <v>58.900000000000006</v>
      </c>
      <c r="D41" s="115">
        <f t="shared" si="14"/>
        <v>173.1</v>
      </c>
      <c r="E41" s="115">
        <f t="shared" si="14"/>
        <v>21.9</v>
      </c>
      <c r="F41" s="116">
        <f t="shared" si="14"/>
        <v>97.5</v>
      </c>
      <c r="G41" s="117">
        <f t="shared" si="14"/>
        <v>2836.886522397198</v>
      </c>
      <c r="H41" s="117">
        <f>SUM(H9:H39)</f>
        <v>35.02068464286824</v>
      </c>
      <c r="I41" s="118">
        <f t="shared" si="14"/>
        <v>-35.6</v>
      </c>
      <c r="J41" s="116">
        <f t="shared" si="14"/>
        <v>0</v>
      </c>
      <c r="K41" s="118">
        <f t="shared" si="14"/>
        <v>121.89999999999998</v>
      </c>
      <c r="L41" s="115">
        <f t="shared" si="14"/>
        <v>136.9</v>
      </c>
      <c r="M41" s="115">
        <f t="shared" si="14"/>
        <v>0</v>
      </c>
      <c r="N41" s="115">
        <f t="shared" si="14"/>
        <v>187.79999999999998</v>
      </c>
      <c r="O41" s="116">
        <f t="shared" si="14"/>
        <v>273.40000000000003</v>
      </c>
      <c r="P41" s="114"/>
      <c r="Q41" s="119">
        <f t="shared" si="14"/>
        <v>512</v>
      </c>
      <c r="R41" s="117">
        <f t="shared" si="14"/>
        <v>31.300000000000004</v>
      </c>
      <c r="S41" s="117"/>
      <c r="T41" s="117">
        <f>SUM(T9:T39)</f>
        <v>52</v>
      </c>
      <c r="U41" s="139"/>
      <c r="V41" s="119">
        <f t="shared" si="14"/>
        <v>179</v>
      </c>
      <c r="W41" s="117">
        <f>SUM(W9:W39)</f>
        <v>31074.899999999994</v>
      </c>
      <c r="X41" s="123">
        <f>SUM(X9:X39)</f>
        <v>31403.800286326557</v>
      </c>
      <c r="Y41" s="117">
        <f>SUM(Y9:Y39)</f>
        <v>0</v>
      </c>
      <c r="Z41" s="123">
        <f>SUM(Z9:Z39)</f>
        <v>11</v>
      </c>
      <c r="AA41" s="138">
        <f>SUM(AA9:AA39)</f>
        <v>0</v>
      </c>
      <c r="AB41">
        <f>MAX(AB9:AB39)</f>
        <v>29</v>
      </c>
      <c r="AC41">
        <f>MAX(AC9:AC39)</f>
        <v>22</v>
      </c>
      <c r="AD41">
        <f>MAX(AD9:AD39)</f>
        <v>22</v>
      </c>
      <c r="AE41">
        <f>MAX(AE9:AE39)</f>
        <v>25</v>
      </c>
      <c r="AF41">
        <f>MAX(AF9:AF39)</f>
        <v>30</v>
      </c>
      <c r="AU41">
        <f t="shared" si="13"/>
        <v>10.759642844279627</v>
      </c>
    </row>
    <row r="42" spans="1:47" ht="12.75">
      <c r="A42" s="72" t="s">
        <v>20</v>
      </c>
      <c r="B42" s="73">
        <f>AVERAGE(B9:B39)</f>
        <v>2.422580645161291</v>
      </c>
      <c r="C42" s="74">
        <f aca="true" t="shared" si="15" ref="C42:V42">AVERAGE(C9:C39)</f>
        <v>1.9000000000000001</v>
      </c>
      <c r="D42" s="74">
        <f t="shared" si="15"/>
        <v>5.583870967741936</v>
      </c>
      <c r="E42" s="74">
        <f t="shared" si="15"/>
        <v>0.7064516129032258</v>
      </c>
      <c r="F42" s="75">
        <f t="shared" si="15"/>
        <v>3.1451612903225805</v>
      </c>
      <c r="G42" s="76">
        <f t="shared" si="15"/>
        <v>91.51246846442574</v>
      </c>
      <c r="H42" s="76">
        <f>AVERAGE(H9:H39)</f>
        <v>1.1296995046086529</v>
      </c>
      <c r="I42" s="77">
        <f t="shared" si="15"/>
        <v>-1.1483870967741936</v>
      </c>
      <c r="J42" s="75" t="e">
        <f t="shared" si="15"/>
        <v>#DIV/0!</v>
      </c>
      <c r="K42" s="77">
        <f t="shared" si="15"/>
        <v>3.9322580645161285</v>
      </c>
      <c r="L42" s="74">
        <f t="shared" si="15"/>
        <v>4.416129032258064</v>
      </c>
      <c r="M42" s="74" t="e">
        <f t="shared" si="15"/>
        <v>#DIV/0!</v>
      </c>
      <c r="N42" s="74">
        <f t="shared" si="15"/>
        <v>6.058064516129032</v>
      </c>
      <c r="O42" s="75">
        <f t="shared" si="15"/>
        <v>8.819354838709678</v>
      </c>
      <c r="P42" s="73"/>
      <c r="Q42" s="75">
        <f t="shared" si="15"/>
        <v>16.516129032258064</v>
      </c>
      <c r="R42" s="76">
        <f t="shared" si="15"/>
        <v>1.0096774193548388</v>
      </c>
      <c r="S42" s="76"/>
      <c r="T42" s="76">
        <f>AVERAGE(T9:T39)</f>
        <v>1.9259259259259258</v>
      </c>
      <c r="U42" s="76"/>
      <c r="V42" s="76">
        <f t="shared" si="15"/>
        <v>5.774193548387097</v>
      </c>
      <c r="W42" s="76">
        <f>AVERAGE(W9:W39)</f>
        <v>1002.4161290322579</v>
      </c>
      <c r="X42" s="124">
        <f>AVERAGE(X9:X39)</f>
        <v>1013.0258156879535</v>
      </c>
      <c r="Y42" s="127"/>
      <c r="Z42" s="134"/>
      <c r="AA42" s="130"/>
      <c r="AU42">
        <f t="shared" si="13"/>
        <v>10.56362441373869</v>
      </c>
    </row>
    <row r="43" spans="1:47" ht="12.75">
      <c r="A43" s="72" t="s">
        <v>21</v>
      </c>
      <c r="B43" s="73">
        <f>MAX(B9:B39)</f>
        <v>9.8</v>
      </c>
      <c r="C43" s="74">
        <f aca="true" t="shared" si="16" ref="C43:V43">MAX(C9:C39)</f>
        <v>9.2</v>
      </c>
      <c r="D43" s="74">
        <f t="shared" si="16"/>
        <v>13.5</v>
      </c>
      <c r="E43" s="74">
        <f t="shared" si="16"/>
        <v>8.3</v>
      </c>
      <c r="F43" s="75">
        <f t="shared" si="16"/>
        <v>9.75</v>
      </c>
      <c r="G43" s="76">
        <f t="shared" si="16"/>
        <v>98.46814571208246</v>
      </c>
      <c r="H43" s="76">
        <f>MAX(H9:H39)</f>
        <v>8.57732579864626</v>
      </c>
      <c r="I43" s="77">
        <f t="shared" si="16"/>
        <v>6.6</v>
      </c>
      <c r="J43" s="75">
        <f t="shared" si="16"/>
        <v>0</v>
      </c>
      <c r="K43" s="77">
        <f t="shared" si="16"/>
        <v>8.2</v>
      </c>
      <c r="L43" s="74">
        <f t="shared" si="16"/>
        <v>8.2</v>
      </c>
      <c r="M43" s="74">
        <f t="shared" si="16"/>
        <v>0</v>
      </c>
      <c r="N43" s="74">
        <f t="shared" si="16"/>
        <v>8.2</v>
      </c>
      <c r="O43" s="75">
        <f t="shared" si="16"/>
        <v>58</v>
      </c>
      <c r="P43" s="73"/>
      <c r="Q43" s="70">
        <f t="shared" si="16"/>
        <v>37</v>
      </c>
      <c r="R43" s="76">
        <f t="shared" si="16"/>
        <v>3.7</v>
      </c>
      <c r="S43" s="76"/>
      <c r="T43" s="76">
        <f>MAX(T9:T39)</f>
        <v>10.5</v>
      </c>
      <c r="U43" s="140"/>
      <c r="V43" s="70">
        <f t="shared" si="16"/>
        <v>8</v>
      </c>
      <c r="W43" s="76">
        <f>MAX(W9:W39)</f>
        <v>1026.7</v>
      </c>
      <c r="X43" s="124">
        <f>MAX(X9:X39)</f>
        <v>1037.3251426224922</v>
      </c>
      <c r="Y43" s="127"/>
      <c r="Z43" s="134"/>
      <c r="AA43" s="127"/>
      <c r="AU43">
        <f t="shared" si="13"/>
        <v>10.195963021551053</v>
      </c>
    </row>
    <row r="44" spans="1:47" ht="13.5" thickBot="1">
      <c r="A44" s="81" t="s">
        <v>22</v>
      </c>
      <c r="B44" s="82">
        <f>MIN(B9:B39)</f>
        <v>-4.9</v>
      </c>
      <c r="C44" s="83">
        <f aca="true" t="shared" si="17" ref="C44:V44">MIN(C9:C39)</f>
        <v>-5</v>
      </c>
      <c r="D44" s="83">
        <f t="shared" si="17"/>
        <v>-1.6</v>
      </c>
      <c r="E44" s="83">
        <f t="shared" si="17"/>
        <v>-5.6</v>
      </c>
      <c r="F44" s="84">
        <f t="shared" si="17"/>
        <v>-3.55</v>
      </c>
      <c r="G44" s="85">
        <f t="shared" si="17"/>
        <v>65.52510555018407</v>
      </c>
      <c r="H44" s="85">
        <f>MIN(H9:H39)</f>
        <v>-5.227032512593279</v>
      </c>
      <c r="I44" s="86">
        <f t="shared" si="17"/>
        <v>-12.4</v>
      </c>
      <c r="J44" s="84">
        <f t="shared" si="17"/>
        <v>0</v>
      </c>
      <c r="K44" s="86">
        <f t="shared" si="17"/>
        <v>0.2</v>
      </c>
      <c r="L44" s="83">
        <f t="shared" si="17"/>
        <v>1.8</v>
      </c>
      <c r="M44" s="83">
        <f t="shared" si="17"/>
        <v>0</v>
      </c>
      <c r="N44" s="83">
        <f t="shared" si="17"/>
        <v>4.2</v>
      </c>
      <c r="O44" s="84">
        <f t="shared" si="17"/>
        <v>5.9</v>
      </c>
      <c r="P44" s="82"/>
      <c r="Q44" s="120">
        <f t="shared" si="17"/>
        <v>7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979.6</v>
      </c>
      <c r="X44" s="125">
        <f>MIN(X9:X39)</f>
        <v>989.7959630215511</v>
      </c>
      <c r="Y44" s="128"/>
      <c r="Z44" s="136"/>
      <c r="AA44" s="128"/>
      <c r="AU44">
        <f t="shared" si="13"/>
        <v>10.543195126911007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10.276294751196541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10.256327184725615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10.398368254888267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18</v>
      </c>
      <c r="C61">
        <f>DCOUNTA(T8:T38,1,C59:C60)</f>
        <v>13</v>
      </c>
      <c r="D61">
        <f>DCOUNTA(T8:T38,1,D59:D60)</f>
        <v>8</v>
      </c>
      <c r="F61">
        <f>DCOUNTA(T8:T38,1,F59:F60)</f>
        <v>4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14</v>
      </c>
      <c r="C64">
        <f>(C61-F61)</f>
        <v>9</v>
      </c>
      <c r="D64">
        <f>(D61-F61)</f>
        <v>4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16" sqref="K1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166</v>
      </c>
      <c r="I4" s="60" t="s">
        <v>56</v>
      </c>
      <c r="J4" s="60">
        <v>2013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5.583870967741936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0.7064516129032258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3.1451612903225805</v>
      </c>
      <c r="D9" s="5">
        <v>-0.7</v>
      </c>
      <c r="E9" s="3"/>
      <c r="F9" s="40">
        <v>1</v>
      </c>
      <c r="G9" s="89" t="s">
        <v>106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13.5</v>
      </c>
      <c r="C10" s="5" t="s">
        <v>32</v>
      </c>
      <c r="D10" s="5">
        <f>Data1!$AB$41</f>
        <v>29</v>
      </c>
      <c r="E10" s="3"/>
      <c r="F10" s="40">
        <v>2</v>
      </c>
      <c r="G10" s="93" t="s">
        <v>109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-5.6</v>
      </c>
      <c r="C11" s="5" t="s">
        <v>32</v>
      </c>
      <c r="D11" s="24">
        <f>Data1!$AC$41</f>
        <v>22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-12.4</v>
      </c>
      <c r="C12" s="5" t="s">
        <v>32</v>
      </c>
      <c r="D12" s="24">
        <f>Data1!$AD$41</f>
        <v>22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8.819354838709678</v>
      </c>
      <c r="C13" s="5"/>
      <c r="D13" s="24"/>
      <c r="E13" s="3"/>
      <c r="F13" s="40">
        <v>5</v>
      </c>
      <c r="G13" s="93" t="s">
        <v>117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116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120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119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52</v>
      </c>
      <c r="D17" s="5">
        <v>87</v>
      </c>
      <c r="E17" s="3"/>
      <c r="F17" s="40">
        <v>9</v>
      </c>
      <c r="G17" s="93" t="s">
        <v>126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15</v>
      </c>
      <c r="D18" s="5"/>
      <c r="E18" s="3"/>
      <c r="F18" s="40">
        <v>10</v>
      </c>
      <c r="G18" s="93" t="s">
        <v>125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v>10</v>
      </c>
      <c r="D19" s="5"/>
      <c r="E19" s="3"/>
      <c r="F19" s="40">
        <v>11</v>
      </c>
      <c r="G19" s="93" t="s">
        <v>124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127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10.5</v>
      </c>
      <c r="D21" s="5"/>
      <c r="E21" s="3"/>
      <c r="F21" s="40">
        <v>13</v>
      </c>
      <c r="G21" s="93" t="s">
        <v>130</v>
      </c>
      <c r="H21" s="87"/>
      <c r="I21" s="87"/>
      <c r="J21" s="87"/>
      <c r="K21" s="87"/>
      <c r="L21" s="87"/>
      <c r="M21" s="88"/>
      <c r="N21" s="94"/>
    </row>
    <row r="22" spans="1:15" ht="12.75">
      <c r="A22" s="27" t="s">
        <v>43</v>
      </c>
      <c r="B22" s="3"/>
      <c r="C22" s="24">
        <f>Data1!$AE$41</f>
        <v>25</v>
      </c>
      <c r="D22" s="5"/>
      <c r="E22" s="3"/>
      <c r="F22" s="40">
        <v>14</v>
      </c>
      <c r="G22" s="93" t="s">
        <v>129</v>
      </c>
      <c r="H22" s="87"/>
      <c r="I22" s="87"/>
      <c r="J22" s="87"/>
      <c r="K22" s="87"/>
      <c r="L22" s="87"/>
      <c r="M22" s="88"/>
      <c r="N22" s="94"/>
      <c r="O22" t="s">
        <v>139</v>
      </c>
    </row>
    <row r="23" spans="1:15" ht="12.75">
      <c r="A23" s="27"/>
      <c r="B23" s="3"/>
      <c r="C23" s="5"/>
      <c r="D23" s="5"/>
      <c r="E23" s="3"/>
      <c r="F23" s="40">
        <v>15</v>
      </c>
      <c r="G23" s="93" t="s">
        <v>131</v>
      </c>
      <c r="H23" s="87"/>
      <c r="I23" s="87"/>
      <c r="J23" s="87"/>
      <c r="K23" s="87"/>
      <c r="L23" s="87"/>
      <c r="M23" s="88"/>
      <c r="N23" s="94"/>
      <c r="O23" t="s">
        <v>114</v>
      </c>
    </row>
    <row r="24" spans="1:15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135</v>
      </c>
      <c r="H24" s="87"/>
      <c r="I24" s="87"/>
      <c r="J24" s="87"/>
      <c r="K24" s="87"/>
      <c r="L24" s="87"/>
      <c r="M24" s="88"/>
      <c r="N24" s="94"/>
      <c r="O24" t="s">
        <v>114</v>
      </c>
    </row>
    <row r="25" spans="1:15" ht="12.75">
      <c r="A25" s="27" t="s">
        <v>45</v>
      </c>
      <c r="B25" s="3"/>
      <c r="C25" s="21">
        <f>Data1!$R$43</f>
        <v>3.7</v>
      </c>
      <c r="D25" s="5" t="s">
        <v>46</v>
      </c>
      <c r="E25" s="5">
        <f>Data1!$AF$41</f>
        <v>30</v>
      </c>
      <c r="F25" s="40">
        <v>17</v>
      </c>
      <c r="G25" s="93" t="s">
        <v>134</v>
      </c>
      <c r="H25" s="87"/>
      <c r="I25" s="87"/>
      <c r="J25" s="87"/>
      <c r="K25" s="87"/>
      <c r="L25" s="87"/>
      <c r="M25" s="88"/>
      <c r="N25" s="94"/>
      <c r="O25" t="s">
        <v>114</v>
      </c>
    </row>
    <row r="26" spans="1:15" ht="12.75">
      <c r="A26" s="27" t="s">
        <v>47</v>
      </c>
      <c r="B26" s="3"/>
      <c r="C26" s="5">
        <f>Data1!$R$41</f>
        <v>31.300000000000004</v>
      </c>
      <c r="D26" s="5" t="s">
        <v>46</v>
      </c>
      <c r="E26" s="3"/>
      <c r="F26" s="40">
        <v>18</v>
      </c>
      <c r="G26" s="93" t="s">
        <v>137</v>
      </c>
      <c r="H26" s="87"/>
      <c r="I26" s="87"/>
      <c r="J26" s="87"/>
      <c r="K26" s="87"/>
      <c r="L26" s="87"/>
      <c r="M26" s="88"/>
      <c r="N26" s="94"/>
      <c r="O26" t="s">
        <v>114</v>
      </c>
    </row>
    <row r="27" spans="1:15" ht="12.75">
      <c r="A27" s="27"/>
      <c r="B27" s="3"/>
      <c r="C27" s="22"/>
      <c r="D27" s="5"/>
      <c r="E27" s="5"/>
      <c r="F27" s="40">
        <v>19</v>
      </c>
      <c r="G27" s="93" t="s">
        <v>129</v>
      </c>
      <c r="H27" s="87"/>
      <c r="I27" s="87"/>
      <c r="J27" s="87"/>
      <c r="K27" s="87"/>
      <c r="L27" s="87"/>
      <c r="M27" s="88"/>
      <c r="N27" s="94"/>
      <c r="O27" t="s">
        <v>59</v>
      </c>
    </row>
    <row r="28" spans="1:15" ht="12.75">
      <c r="A28" s="27"/>
      <c r="B28" s="3"/>
      <c r="C28" s="5"/>
      <c r="D28" s="5"/>
      <c r="E28" s="5"/>
      <c r="F28" s="40">
        <v>20</v>
      </c>
      <c r="G28" s="93" t="s">
        <v>140</v>
      </c>
      <c r="H28" s="87"/>
      <c r="I28" s="87"/>
      <c r="J28" s="87"/>
      <c r="K28" s="87"/>
      <c r="L28" s="87"/>
      <c r="M28" s="88"/>
      <c r="N28" s="94"/>
      <c r="O28" t="s">
        <v>138</v>
      </c>
    </row>
    <row r="29" spans="1:15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165</v>
      </c>
      <c r="H29" s="87"/>
      <c r="I29" s="87"/>
      <c r="J29" s="87"/>
      <c r="K29" s="87"/>
      <c r="L29" s="87"/>
      <c r="M29" s="88"/>
      <c r="N29" s="94"/>
      <c r="O29" t="s">
        <v>141</v>
      </c>
    </row>
    <row r="30" spans="1:15" ht="12.75">
      <c r="A30" s="27" t="s">
        <v>94</v>
      </c>
      <c r="B30" s="3"/>
      <c r="C30" s="5">
        <f>Data1!$Q$43</f>
        <v>37</v>
      </c>
      <c r="D30" s="5"/>
      <c r="E30" s="5"/>
      <c r="F30" s="40">
        <v>22</v>
      </c>
      <c r="G30" s="93" t="s">
        <v>143</v>
      </c>
      <c r="H30" s="87"/>
      <c r="I30" s="87"/>
      <c r="J30" s="87"/>
      <c r="K30" s="87"/>
      <c r="L30" s="87"/>
      <c r="M30" s="88"/>
      <c r="N30" s="94"/>
      <c r="O30" t="s">
        <v>146</v>
      </c>
    </row>
    <row r="31" spans="1:15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145</v>
      </c>
      <c r="H31" s="87"/>
      <c r="I31" s="87"/>
      <c r="J31" s="87"/>
      <c r="K31" s="87"/>
      <c r="L31" s="87"/>
      <c r="M31" s="88"/>
      <c r="N31" s="94"/>
      <c r="O31" t="s">
        <v>59</v>
      </c>
    </row>
    <row r="32" spans="1:15" ht="12.75">
      <c r="A32" s="27"/>
      <c r="B32" s="3"/>
      <c r="C32" s="5"/>
      <c r="D32" s="5"/>
      <c r="E32" s="24"/>
      <c r="F32" s="40">
        <v>24</v>
      </c>
      <c r="G32" s="93" t="s">
        <v>153</v>
      </c>
      <c r="H32" s="87"/>
      <c r="I32" s="87"/>
      <c r="J32" s="87"/>
      <c r="K32" s="87"/>
      <c r="L32" s="87"/>
      <c r="M32" s="88"/>
      <c r="N32" s="94"/>
      <c r="O32" t="s">
        <v>151</v>
      </c>
    </row>
    <row r="33" spans="1:15" ht="12.75">
      <c r="A33" s="26" t="s">
        <v>51</v>
      </c>
      <c r="B33" s="3"/>
      <c r="C33" s="5"/>
      <c r="D33" s="3"/>
      <c r="E33" s="3"/>
      <c r="F33" s="40">
        <v>25</v>
      </c>
      <c r="G33" s="93" t="s">
        <v>152</v>
      </c>
      <c r="H33" s="87"/>
      <c r="I33" s="87"/>
      <c r="J33" s="87"/>
      <c r="K33" s="87"/>
      <c r="L33" s="87"/>
      <c r="M33" s="88"/>
      <c r="N33" s="94"/>
      <c r="O33" t="s">
        <v>150</v>
      </c>
    </row>
    <row r="34" spans="1:15" ht="12.75">
      <c r="A34" s="27" t="s">
        <v>52</v>
      </c>
      <c r="B34" s="3"/>
      <c r="C34" s="5">
        <f>Data1!$Z$41</f>
        <v>11</v>
      </c>
      <c r="D34" s="3"/>
      <c r="E34" s="3"/>
      <c r="F34" s="40">
        <v>26</v>
      </c>
      <c r="G34" s="93" t="s">
        <v>154</v>
      </c>
      <c r="H34" s="87"/>
      <c r="I34" s="87"/>
      <c r="J34" s="87"/>
      <c r="K34" s="87"/>
      <c r="L34" s="87"/>
      <c r="M34" s="88"/>
      <c r="N34" s="94"/>
      <c r="O34" t="s">
        <v>96</v>
      </c>
    </row>
    <row r="35" spans="1:14" ht="12.75">
      <c r="A35" s="27" t="s">
        <v>53</v>
      </c>
      <c r="B35" s="3"/>
      <c r="C35" s="5">
        <v>13</v>
      </c>
      <c r="D35" s="3"/>
      <c r="E35" s="3"/>
      <c r="F35" s="40">
        <v>27</v>
      </c>
      <c r="G35" s="93" t="s">
        <v>149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>
        <v>12</v>
      </c>
      <c r="D36" s="5"/>
      <c r="E36" s="3"/>
      <c r="F36" s="40">
        <v>28</v>
      </c>
      <c r="G36" s="93" t="s">
        <v>156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157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1</v>
      </c>
      <c r="D38" s="5"/>
      <c r="E38" s="3"/>
      <c r="F38" s="40">
        <v>30</v>
      </c>
      <c r="G38" s="93" t="s">
        <v>159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18</v>
      </c>
      <c r="D39" s="5"/>
      <c r="E39" s="3"/>
      <c r="F39" s="40">
        <v>31</v>
      </c>
      <c r="G39" s="95" t="s">
        <v>160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21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161</v>
      </c>
      <c r="B43" s="3" t="s">
        <v>162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2013-02-02T12:34:19Z</dcterms:modified>
  <cp:category/>
  <cp:version/>
  <cp:contentType/>
  <cp:contentStatus/>
</cp:coreProperties>
</file>