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<sst xmlns="http://schemas.openxmlformats.org/spreadsheetml/2006/main" count="190" uniqueCount="166">
  <si>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</si>
  <si>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</si>
  <si>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</si>
  <si>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</si>
  <si>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</si>
  <si>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</si>
  <si>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</si>
  <si>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</si>
  <si>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</si>
  <si>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</si>
  <si>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</si>
  <si>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</si>
  <si>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</si>
  <si>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</si>
  <si>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</si>
  <si>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</si>
  <si>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</si>
  <si>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</si>
  <si>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</si>
  <si>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</si>
  <si>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</si>
  <si>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</si>
  <si>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</si>
  <si>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</si>
  <si>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</si>
  <si>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</si>
  <si>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</si>
  <si>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</si>
  <si>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</si>
  <si>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</si>
  <si>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</si>
  <si>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</si>
  <si>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</si>
  <si>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</si>
  <si>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</si>
  <si>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</si>
  <si>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</si>
  <si>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</si>
  <si>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</si>
  <si>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</si>
  <si>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</si>
  <si>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</si>
  <si>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</si>
  <si>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</si>
  <si>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</si>
  <si>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</si>
  <si>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</si>
  <si>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</si>
  <si>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</si>
  <si>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</si>
  <si>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</si>
  <si>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</si>
  <si>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</si>
  <si>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</si>
  <si>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</si>
  <si>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</si>
  <si>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</si>
  <si>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</si>
  <si>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</si>
  <si>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</si>
  <si>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</si>
  <si>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</si>
  <si>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</si>
  <si>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</si>
  <si>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</si>
  <si>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</si>
  <si>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</si>
  <si>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</si>
  <si>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</si>
  <si>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</si>
  <si>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</si>
  <si>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</si>
  <si>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</si>
  <si>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</si>
  <si>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</si>
  <si>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</si>
  <si>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</si>
  <si>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</si>
  <si>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</si>
  <si>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</si>
  <si>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</si>
  <si>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</si>
  <si>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</si>
  <si>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</si>
  <si>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</si>
  <si>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</si>
  <si>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</si>
  <si>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</si>
  <si>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</si>
  <si>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</si>
  <si>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</si>
  <si>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</si>
  <si>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</si>
  <si>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</si>
  <si>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</si>
  <si>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</si>
  <si>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</si>
  <si>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</si>
  <si>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</si>
  <si>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</si>
  <si>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</si>
  <si>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</si>
  <si>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</si>
  <si>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</si>
  <si>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S4</t>
  </si>
  <si>
    <t>SW3</t>
  </si>
  <si>
    <t>Cloudy, some rain and windy with some strong gusts by afternoon. Very mild though.</t>
  </si>
  <si>
    <t>ESE2</t>
  </si>
  <si>
    <t>NEN1</t>
  </si>
  <si>
    <t>tr</t>
  </si>
  <si>
    <t>WSW4</t>
  </si>
  <si>
    <t>SW4</t>
  </si>
  <si>
    <t>WNW4</t>
  </si>
  <si>
    <t>WSW3</t>
  </si>
  <si>
    <t>SSW4</t>
  </si>
  <si>
    <t>Bright spells, but clouding over gradually with the wind picking up. A few spots of rain.</t>
  </si>
  <si>
    <t>Early rain clearing, then brighter with sunshine. Breezy, with temperatures dropping off.</t>
  </si>
  <si>
    <t>Cloudy and becoming exceptionally mild*. Winds very gusty too, but mostly dry.</t>
  </si>
  <si>
    <t>Windy with a few showers, but on the mild side throughout.</t>
  </si>
  <si>
    <t xml:space="preserve">Mostly cloudy, with some rain at times, but  a mild day. Windy spells too. </t>
  </si>
  <si>
    <t>Mostly bright but chilly, especially in the wind. Generally dry though daylight hours.</t>
  </si>
  <si>
    <t>Temperatures rising higher that yesterday, but with clouds generally increasing.</t>
  </si>
  <si>
    <t>A very frosty start, with temperatures struggling all day. A gradual rise overnight. Sunny.</t>
  </si>
  <si>
    <t>A wet, damp and cold day - feelign raw in fact. Rain clearing later on, with clearing sky.</t>
  </si>
  <si>
    <t>Some sunshine, but cloudy spells too. Rain overnight, heavy by morning.</t>
  </si>
  <si>
    <t>SW2</t>
  </si>
  <si>
    <t>SSW2</t>
  </si>
  <si>
    <t>A cold and icy start with a dusting of snow. Getting milder with rain by evening/night.</t>
  </si>
  <si>
    <t>Colder again today, but brighter, with temperatures dropping. A few light showers.</t>
  </si>
  <si>
    <t>Temperatures dipping today with some showery rain at times. Feeling  coler than yesterday.</t>
  </si>
  <si>
    <t xml:space="preserve">Very mild with a lot of cloud, but also some rain at times. </t>
  </si>
  <si>
    <t>NW2</t>
  </si>
  <si>
    <t>SW1</t>
  </si>
  <si>
    <t>SE3</t>
  </si>
  <si>
    <t>NNE1</t>
  </si>
  <si>
    <t>W3</t>
  </si>
  <si>
    <t>A cold and frosty start, but becoming cloudy, milder and damp by evening. Gusty winds.</t>
  </si>
  <si>
    <t>A touch of frost first thing, then mostly cloudy and dry. Clearer later with some brightness.</t>
  </si>
  <si>
    <t>A drizzly start, and remaining cold and dull all day with some light rain on and off.</t>
  </si>
  <si>
    <t>A cold and frosty start, clouding over later. A period of snow, but not settling much.</t>
  </si>
  <si>
    <t>Cold and bright after a sharp frost, and remaining dry all day too. Light winds.</t>
  </si>
  <si>
    <t>Touch of rost then generally bright with some sunshine at times. Frost returning.</t>
  </si>
  <si>
    <t>A cold start with a touch of frost. Remaining dry and chilly with some sunshine.</t>
  </si>
  <si>
    <t>Dry and bright with temperatures close to the seasonal average. Cold overnight.</t>
  </si>
  <si>
    <t>nw3</t>
  </si>
  <si>
    <t>SW</t>
  </si>
  <si>
    <t xml:space="preserve">Cloudy with sleety rain on and off, turning to snow showers later on and overnight. </t>
  </si>
  <si>
    <t>A mild start, but soon colder; an active cold front brought strong winds. Rain; snow shws</t>
  </si>
  <si>
    <t>Fairly quiet and mild with temperatures above average. A few light showers.</t>
  </si>
  <si>
    <t>Cloudy and fairly mild. A few light showers from time to time, but not amounting to much.</t>
  </si>
  <si>
    <t>Early groundf rost, then bright with some sunshine and much milder than of late.</t>
  </si>
  <si>
    <t>Mostly cloudy and dry with temperatures close to average.</t>
  </si>
  <si>
    <t>SE1</t>
  </si>
  <si>
    <t>NW3</t>
  </si>
  <si>
    <t>NE1</t>
  </si>
  <si>
    <t>S3</t>
  </si>
  <si>
    <t>S2</t>
  </si>
  <si>
    <t>SSE2</t>
  </si>
  <si>
    <t>A snowy start with cloudy conditions, clearing to give sunshine and a thaw. Chilly again.</t>
  </si>
  <si>
    <t xml:space="preserve">Snow almost gone, with generally cloudy and quite cold conditons. Some sunshine. </t>
  </si>
  <si>
    <t>January</t>
  </si>
  <si>
    <t>NOTES:</t>
  </si>
  <si>
    <t xml:space="preserve">This was a very average January in many ways: temperatures were close to normal, but the month was the coldest since January 2013. </t>
  </si>
  <si>
    <t xml:space="preserve">The highest maximum of 15.6C on the 9th, however, was the warmest January day on record here! The lowest min (-4.5C) and lowest max </t>
  </si>
  <si>
    <t xml:space="preserve">(2.1C) were both the coldest for two years, as was the occurrence of bioth air and ground frost. </t>
  </si>
  <si>
    <t xml:space="preserve">Rainfall was just below average, and the driest January for 4 years - showing how wet recent winters have been.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</si>
</sst>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7" fontId="10" fillId="0" borderId="2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13.3</c:v>
                </c:pt>
                <c:pt idx="1">
                  <c:v>7.7</c:v>
                </c:pt>
                <c:pt idx="2">
                  <c:v>3.7</c:v>
                </c:pt>
                <c:pt idx="3">
                  <c:v>5.4</c:v>
                </c:pt>
                <c:pt idx="4">
                  <c:v>8.7</c:v>
                </c:pt>
                <c:pt idx="5">
                  <c:v>8.7</c:v>
                </c:pt>
                <c:pt idx="6">
                  <c:v>10.1</c:v>
                </c:pt>
                <c:pt idx="7">
                  <c:v>10.7</c:v>
                </c:pt>
                <c:pt idx="8">
                  <c:v>15.6</c:v>
                </c:pt>
                <c:pt idx="9">
                  <c:v>7.9</c:v>
                </c:pt>
                <c:pt idx="10">
                  <c:v>10.8</c:v>
                </c:pt>
                <c:pt idx="11">
                  <c:v>11.9</c:v>
                </c:pt>
                <c:pt idx="12">
                  <c:v>5.3</c:v>
                </c:pt>
                <c:pt idx="13">
                  <c:v>10.2</c:v>
                </c:pt>
                <c:pt idx="14">
                  <c:v>6.6</c:v>
                </c:pt>
                <c:pt idx="15">
                  <c:v>6.5</c:v>
                </c:pt>
                <c:pt idx="16">
                  <c:v>5.3</c:v>
                </c:pt>
                <c:pt idx="17">
                  <c:v>2.7</c:v>
                </c:pt>
                <c:pt idx="18">
                  <c:v>2.1</c:v>
                </c:pt>
                <c:pt idx="19">
                  <c:v>3.2</c:v>
                </c:pt>
                <c:pt idx="20">
                  <c:v>2.9</c:v>
                </c:pt>
                <c:pt idx="21">
                  <c:v>4</c:v>
                </c:pt>
                <c:pt idx="22">
                  <c:v>6.9</c:v>
                </c:pt>
                <c:pt idx="23">
                  <c:v>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0.4</c:v>
                </c:pt>
                <c:pt idx="1">
                  <c:v>5</c:v>
                </c:pt>
                <c:pt idx="2">
                  <c:v>2.3</c:v>
                </c:pt>
                <c:pt idx="3">
                  <c:v>-4.1</c:v>
                </c:pt>
                <c:pt idx="4">
                  <c:v>-3.8</c:v>
                </c:pt>
                <c:pt idx="5">
                  <c:v>5.4</c:v>
                </c:pt>
                <c:pt idx="6">
                  <c:v>2</c:v>
                </c:pt>
                <c:pt idx="7">
                  <c:v>5.8</c:v>
                </c:pt>
                <c:pt idx="8">
                  <c:v>4.7</c:v>
                </c:pt>
                <c:pt idx="9">
                  <c:v>9.7</c:v>
                </c:pt>
                <c:pt idx="10">
                  <c:v>2.7</c:v>
                </c:pt>
                <c:pt idx="11">
                  <c:v>4.9</c:v>
                </c:pt>
                <c:pt idx="12">
                  <c:v>3.6</c:v>
                </c:pt>
                <c:pt idx="13">
                  <c:v>0.1</c:v>
                </c:pt>
                <c:pt idx="14">
                  <c:v>0.5</c:v>
                </c:pt>
                <c:pt idx="15">
                  <c:v>2</c:v>
                </c:pt>
                <c:pt idx="16">
                  <c:v>-0.8</c:v>
                </c:pt>
                <c:pt idx="17">
                  <c:v>-1.9</c:v>
                </c:pt>
                <c:pt idx="18">
                  <c:v>-3.4</c:v>
                </c:pt>
                <c:pt idx="19">
                  <c:v>-4.5</c:v>
                </c:pt>
                <c:pt idx="20">
                  <c:v>-2.6</c:v>
                </c:pt>
                <c:pt idx="21">
                  <c:v>-0.4</c:v>
                </c:pt>
                <c:pt idx="22">
                  <c:v>-3.7</c:v>
                </c:pt>
                <c:pt idx="23">
                  <c:v>-2.2</c:v>
                </c:pt>
              </c:numCache>
            </c:numRef>
          </c:val>
          <c:smooth val="0"/>
        </c:ser>
        <c:marker val="1"/>
        <c:axId val="25482159"/>
        <c:axId val="28012840"/>
      </c:lineChart>
      <c:catAx>
        <c:axId val="2548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2840"/>
        <c:crosses val="autoZero"/>
        <c:auto val="1"/>
        <c:lblOffset val="100"/>
        <c:noMultiLvlLbl val="0"/>
      </c:catAx>
      <c:valAx>
        <c:axId val="2801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482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1.3</c:v>
                </c:pt>
                <c:pt idx="1">
                  <c:v>2</c:v>
                </c:pt>
                <c:pt idx="2">
                  <c:v>5.2</c:v>
                </c:pt>
                <c:pt idx="3">
                  <c:v>0.2</c:v>
                </c:pt>
                <c:pt idx="4">
                  <c:v>0</c:v>
                </c:pt>
                <c:pt idx="5">
                  <c:v>0.3</c:v>
                </c:pt>
                <c:pt idx="6">
                  <c:v>2.9</c:v>
                </c:pt>
                <c:pt idx="7">
                  <c:v>0.6</c:v>
                </c:pt>
                <c:pt idx="8">
                  <c:v>0.1</c:v>
                </c:pt>
                <c:pt idx="9">
                  <c:v>0</c:v>
                </c:pt>
                <c:pt idx="10">
                  <c:v>0.2</c:v>
                </c:pt>
                <c:pt idx="11">
                  <c:v>5.3</c:v>
                </c:pt>
                <c:pt idx="12">
                  <c:v>2.6</c:v>
                </c:pt>
                <c:pt idx="13">
                  <c:v>3.7</c:v>
                </c:pt>
                <c:pt idx="14">
                  <c:v>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3.7</c:v>
                </c:pt>
                <c:pt idx="20">
                  <c:v>0.6</c:v>
                </c:pt>
                <c:pt idx="21">
                  <c:v>0</c:v>
                </c:pt>
                <c:pt idx="22">
                  <c:v>3.1</c:v>
                </c:pt>
              </c:numCache>
            </c:numRef>
          </c:val>
        </c:ser>
        <c:axId val="50788969"/>
        <c:axId val="54447538"/>
      </c:barChart>
      <c:catAx>
        <c:axId val="5078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47538"/>
        <c:crosses val="autoZero"/>
        <c:auto val="1"/>
        <c:lblOffset val="100"/>
        <c:noMultiLvlLbl val="0"/>
      </c:catAx>
      <c:valAx>
        <c:axId val="54447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0788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7">
                  <c:v>2.4</c:v>
                </c:pt>
                <c:pt idx="8">
                  <c:v>0.5</c:v>
                </c:pt>
                <c:pt idx="9">
                  <c:v>1.6</c:v>
                </c:pt>
                <c:pt idx="10">
                  <c:v>2.1</c:v>
                </c:pt>
                <c:pt idx="11">
                  <c:v>0</c:v>
                </c:pt>
                <c:pt idx="12">
                  <c:v>0.2</c:v>
                </c:pt>
                <c:pt idx="13">
                  <c:v>1.5</c:v>
                </c:pt>
                <c:pt idx="14">
                  <c:v>1.6</c:v>
                </c:pt>
                <c:pt idx="15">
                  <c:v>2.6</c:v>
                </c:pt>
                <c:pt idx="16">
                  <c:v>3.3</c:v>
                </c:pt>
                <c:pt idx="17">
                  <c:v>2.7</c:v>
                </c:pt>
                <c:pt idx="18">
                  <c:v>2.6</c:v>
                </c:pt>
                <c:pt idx="19">
                  <c:v>2.1</c:v>
                </c:pt>
                <c:pt idx="20">
                  <c:v>0</c:v>
                </c:pt>
                <c:pt idx="21">
                  <c:v>1.2</c:v>
                </c:pt>
                <c:pt idx="22">
                  <c:v>0.3</c:v>
                </c:pt>
              </c:numCache>
            </c:numRef>
          </c:val>
        </c:ser>
        <c:axId val="20265795"/>
        <c:axId val="48174428"/>
      </c:barChart>
      <c:catAx>
        <c:axId val="2026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74428"/>
        <c:crosses val="autoZero"/>
        <c:auto val="1"/>
        <c:lblOffset val="100"/>
        <c:noMultiLvlLbl val="0"/>
      </c:catAx>
      <c:valAx>
        <c:axId val="48174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0265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0.3</c:v>
                </c:pt>
                <c:pt idx="1">
                  <c:v>1.2</c:v>
                </c:pt>
                <c:pt idx="2">
                  <c:v>-1.5</c:v>
                </c:pt>
                <c:pt idx="3">
                  <c:v>-6.1</c:v>
                </c:pt>
                <c:pt idx="4">
                  <c:v>-4.4</c:v>
                </c:pt>
                <c:pt idx="5">
                  <c:v>4.7</c:v>
                </c:pt>
                <c:pt idx="6">
                  <c:v>-1.1</c:v>
                </c:pt>
                <c:pt idx="7">
                  <c:v>4.8</c:v>
                </c:pt>
                <c:pt idx="8">
                  <c:v>1.9</c:v>
                </c:pt>
                <c:pt idx="9">
                  <c:v>7</c:v>
                </c:pt>
                <c:pt idx="10">
                  <c:v>0.9</c:v>
                </c:pt>
                <c:pt idx="11">
                  <c:v>4.6</c:v>
                </c:pt>
                <c:pt idx="12">
                  <c:v>0</c:v>
                </c:pt>
                <c:pt idx="13">
                  <c:v>-1.9</c:v>
                </c:pt>
                <c:pt idx="14">
                  <c:v>-1.2</c:v>
                </c:pt>
                <c:pt idx="15">
                  <c:v>-0.8</c:v>
                </c:pt>
                <c:pt idx="16">
                  <c:v>-3.9</c:v>
                </c:pt>
                <c:pt idx="17">
                  <c:v>-6.4</c:v>
                </c:pt>
                <c:pt idx="18">
                  <c:v>-7.4</c:v>
                </c:pt>
                <c:pt idx="19">
                  <c:v>-8.2</c:v>
                </c:pt>
                <c:pt idx="20">
                  <c:v>-3.4</c:v>
                </c:pt>
                <c:pt idx="21">
                  <c:v>-2</c:v>
                </c:pt>
                <c:pt idx="22">
                  <c:v>-7.6</c:v>
                </c:pt>
                <c:pt idx="23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0916669"/>
        <c:axId val="9814566"/>
      </c:lineChart>
      <c:catAx>
        <c:axId val="3091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14566"/>
        <c:crosses val="autoZero"/>
        <c:auto val="1"/>
        <c:lblOffset val="100"/>
        <c:noMultiLvlLbl val="0"/>
      </c:catAx>
      <c:valAx>
        <c:axId val="981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916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7.3</c:v>
                </c:pt>
                <c:pt idx="1">
                  <c:v>5.6</c:v>
                </c:pt>
                <c:pt idx="2">
                  <c:v>3.8</c:v>
                </c:pt>
                <c:pt idx="3">
                  <c:v>1.2</c:v>
                </c:pt>
                <c:pt idx="4">
                  <c:v>4.4</c:v>
                </c:pt>
                <c:pt idx="5">
                  <c:v>6.6</c:v>
                </c:pt>
                <c:pt idx="6">
                  <c:v>3.3</c:v>
                </c:pt>
                <c:pt idx="7">
                  <c:v>6.1</c:v>
                </c:pt>
                <c:pt idx="8">
                  <c:v>6.8</c:v>
                </c:pt>
                <c:pt idx="9">
                  <c:v>7.7</c:v>
                </c:pt>
                <c:pt idx="10">
                  <c:v>3.4</c:v>
                </c:pt>
                <c:pt idx="11">
                  <c:v>7.4</c:v>
                </c:pt>
                <c:pt idx="12">
                  <c:v>4.2</c:v>
                </c:pt>
                <c:pt idx="13">
                  <c:v>1.3</c:v>
                </c:pt>
                <c:pt idx="14">
                  <c:v>4</c:v>
                </c:pt>
                <c:pt idx="15">
                  <c:v>2.4</c:v>
                </c:pt>
                <c:pt idx="16">
                  <c:v>1.2</c:v>
                </c:pt>
                <c:pt idx="17">
                  <c:v>0.9</c:v>
                </c:pt>
                <c:pt idx="18">
                  <c:v>0.7</c:v>
                </c:pt>
                <c:pt idx="19">
                  <c:v>0.7</c:v>
                </c:pt>
                <c:pt idx="20">
                  <c:v>2.5</c:v>
                </c:pt>
                <c:pt idx="21">
                  <c:v>2</c:v>
                </c:pt>
                <c:pt idx="22">
                  <c:v>0.6</c:v>
                </c:pt>
                <c:pt idx="23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6.9</c:v>
                </c:pt>
                <c:pt idx="1">
                  <c:v>5.3</c:v>
                </c:pt>
                <c:pt idx="2">
                  <c:v>4.4</c:v>
                </c:pt>
                <c:pt idx="3">
                  <c:v>2.1</c:v>
                </c:pt>
                <c:pt idx="4">
                  <c:v>4.7</c:v>
                </c:pt>
                <c:pt idx="5">
                  <c:v>6.8</c:v>
                </c:pt>
                <c:pt idx="6">
                  <c:v>3.6</c:v>
                </c:pt>
                <c:pt idx="7">
                  <c:v>6.6</c:v>
                </c:pt>
                <c:pt idx="8">
                  <c:v>7.1</c:v>
                </c:pt>
                <c:pt idx="9">
                  <c:v>8.5</c:v>
                </c:pt>
                <c:pt idx="10">
                  <c:v>3.4</c:v>
                </c:pt>
                <c:pt idx="11">
                  <c:v>7.4</c:v>
                </c:pt>
                <c:pt idx="12">
                  <c:v>4.8</c:v>
                </c:pt>
                <c:pt idx="13">
                  <c:v>2.4</c:v>
                </c:pt>
                <c:pt idx="14">
                  <c:v>4.8</c:v>
                </c:pt>
                <c:pt idx="15">
                  <c:v>3.4</c:v>
                </c:pt>
                <c:pt idx="16">
                  <c:v>2.1</c:v>
                </c:pt>
                <c:pt idx="17">
                  <c:v>1.9</c:v>
                </c:pt>
                <c:pt idx="18">
                  <c:v>1.7</c:v>
                </c:pt>
                <c:pt idx="19">
                  <c:v>1.6</c:v>
                </c:pt>
                <c:pt idx="20">
                  <c:v>3.2</c:v>
                </c:pt>
                <c:pt idx="21">
                  <c:v>3.8</c:v>
                </c:pt>
                <c:pt idx="22">
                  <c:v>1.5</c:v>
                </c:pt>
                <c:pt idx="23">
                  <c:v>2</c:v>
                </c:pt>
              </c:numCache>
            </c:numRef>
          </c:val>
          <c:smooth val="0"/>
        </c:ser>
        <c:marker val="1"/>
        <c:axId val="21222231"/>
        <c:axId val="56782352"/>
      </c:lineChart>
      <c:catAx>
        <c:axId val="212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82352"/>
        <c:crosses val="autoZero"/>
        <c:auto val="1"/>
        <c:lblOffset val="100"/>
        <c:noMultiLvlLbl val="0"/>
      </c:catAx>
      <c:valAx>
        <c:axId val="5678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222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7.7</c:v>
                </c:pt>
                <c:pt idx="1">
                  <c:v>7.7</c:v>
                </c:pt>
                <c:pt idx="2">
                  <c:v>7.9</c:v>
                </c:pt>
                <c:pt idx="3">
                  <c:v>7.8</c:v>
                </c:pt>
                <c:pt idx="4">
                  <c:v>7.7</c:v>
                </c:pt>
                <c:pt idx="5">
                  <c:v>7.7</c:v>
                </c:pt>
                <c:pt idx="7">
                  <c:v>7.7</c:v>
                </c:pt>
                <c:pt idx="8">
                  <c:v>7.9</c:v>
                </c:pt>
                <c:pt idx="9">
                  <c:v>7.7</c:v>
                </c:pt>
                <c:pt idx="10">
                  <c:v>8.1</c:v>
                </c:pt>
                <c:pt idx="11">
                  <c:v>8.1</c:v>
                </c:pt>
                <c:pt idx="12">
                  <c:v>8.1</c:v>
                </c:pt>
                <c:pt idx="13">
                  <c:v>8.1</c:v>
                </c:pt>
                <c:pt idx="14">
                  <c:v>8</c:v>
                </c:pt>
                <c:pt idx="15">
                  <c:v>7.9</c:v>
                </c:pt>
                <c:pt idx="16">
                  <c:v>7.5</c:v>
                </c:pt>
                <c:pt idx="17">
                  <c:v>7.6</c:v>
                </c:pt>
                <c:pt idx="18">
                  <c:v>7.4</c:v>
                </c:pt>
                <c:pt idx="19">
                  <c:v>7.2</c:v>
                </c:pt>
                <c:pt idx="20">
                  <c:v>7.1</c:v>
                </c:pt>
                <c:pt idx="21">
                  <c:v>7</c:v>
                </c:pt>
                <c:pt idx="22">
                  <c:v>7</c:v>
                </c:pt>
                <c:pt idx="23">
                  <c:v>6.9</c:v>
                </c:pt>
              </c:numCache>
            </c:numRef>
          </c:val>
          <c:smooth val="0"/>
        </c:ser>
        <c:marker val="1"/>
        <c:axId val="41279121"/>
        <c:axId val="35967770"/>
      </c:lineChart>
      <c:catAx>
        <c:axId val="41279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67770"/>
        <c:crosses val="autoZero"/>
        <c:auto val="1"/>
        <c:lblOffset val="100"/>
        <c:noMultiLvlLbl val="0"/>
      </c:catAx>
      <c:valAx>
        <c:axId val="35967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279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1023.6481266369416</c:v>
                </c:pt>
                <c:pt idx="1">
                  <c:v>1028.9523201539541</c:v>
                </c:pt>
                <c:pt idx="2">
                  <c:v>1019.161396934052</c:v>
                </c:pt>
                <c:pt idx="3">
                  <c:v>1035.6863553986511</c:v>
                </c:pt>
                <c:pt idx="4">
                  <c:v>1028.2526873481709</c:v>
                </c:pt>
                <c:pt idx="5">
                  <c:v>1014.7906535804955</c:v>
                </c:pt>
                <c:pt idx="6">
                  <c:v>1020.7637741623149</c:v>
                </c:pt>
                <c:pt idx="7">
                  <c:v>1015.7596998593101</c:v>
                </c:pt>
                <c:pt idx="8">
                  <c:v>1014.7353173515648</c:v>
                </c:pt>
                <c:pt idx="9">
                  <c:v>1005.559891258839</c:v>
                </c:pt>
                <c:pt idx="10">
                  <c:v>1021.2995976378536</c:v>
                </c:pt>
                <c:pt idx="11">
                  <c:v>1004.1055317784775</c:v>
                </c:pt>
                <c:pt idx="12">
                  <c:v>998.0922314420039</c:v>
                </c:pt>
                <c:pt idx="13">
                  <c:v>1002.9760629733128</c:v>
                </c:pt>
                <c:pt idx="14">
                  <c:v>983.9115644800416</c:v>
                </c:pt>
                <c:pt idx="15">
                  <c:v>1001.3010926749596</c:v>
                </c:pt>
                <c:pt idx="16">
                  <c:v>1000.5195416310477</c:v>
                </c:pt>
                <c:pt idx="17">
                  <c:v>1012.7019815208694</c:v>
                </c:pt>
                <c:pt idx="18">
                  <c:v>1012.8905318489813</c:v>
                </c:pt>
                <c:pt idx="19">
                  <c:v>1010.8810123050645</c:v>
                </c:pt>
                <c:pt idx="20">
                  <c:v>1005.021070529427</c:v>
                </c:pt>
                <c:pt idx="21">
                  <c:v>1021.2729169149779</c:v>
                </c:pt>
                <c:pt idx="22">
                  <c:v>1023.6006219229947</c:v>
                </c:pt>
                <c:pt idx="23">
                  <c:v>1026.566057669786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274475"/>
        <c:axId val="27708228"/>
      </c:lineChart>
      <c:catAx>
        <c:axId val="55274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08228"/>
        <c:crosses val="autoZero"/>
        <c:auto val="1"/>
        <c:lblOffset val="100"/>
        <c:noMultiLvlLbl val="0"/>
      </c:catAx>
      <c:valAx>
        <c:axId val="2770822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27447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8.579585052980118</c:v>
                </c:pt>
                <c:pt idx="1">
                  <c:v>-0.7879529002524712</c:v>
                </c:pt>
                <c:pt idx="2">
                  <c:v>2.4467756675164307</c:v>
                </c:pt>
                <c:pt idx="3">
                  <c:v>-4.221698254762505</c:v>
                </c:pt>
                <c:pt idx="4">
                  <c:v>5.4</c:v>
                </c:pt>
                <c:pt idx="5">
                  <c:v>7.434120812353002</c:v>
                </c:pt>
                <c:pt idx="6">
                  <c:v>3.556691157147577</c:v>
                </c:pt>
                <c:pt idx="7">
                  <c:v>5.063150818931607</c:v>
                </c:pt>
                <c:pt idx="8">
                  <c:v>5.641721977410758</c:v>
                </c:pt>
                <c:pt idx="9">
                  <c:v>6.722602486199919</c:v>
                </c:pt>
                <c:pt idx="10">
                  <c:v>1.3424373967412673</c:v>
                </c:pt>
                <c:pt idx="11">
                  <c:v>7.927837886951991</c:v>
                </c:pt>
                <c:pt idx="12">
                  <c:v>0.881353417728918</c:v>
                </c:pt>
                <c:pt idx="13">
                  <c:v>-0.6320414053431288</c:v>
                </c:pt>
                <c:pt idx="14">
                  <c:v>2.162940318618434</c:v>
                </c:pt>
                <c:pt idx="15">
                  <c:v>0.6606467515726098</c:v>
                </c:pt>
                <c:pt idx="16">
                  <c:v>-0.07887437929177224</c:v>
                </c:pt>
                <c:pt idx="17">
                  <c:v>-0.36510396701561276</c:v>
                </c:pt>
                <c:pt idx="18">
                  <c:v>-3.18732278068401</c:v>
                </c:pt>
                <c:pt idx="19">
                  <c:v>-3.8100170832497833</c:v>
                </c:pt>
                <c:pt idx="20">
                  <c:v>2.24482382650812</c:v>
                </c:pt>
                <c:pt idx="21">
                  <c:v>0.12251304985132115</c:v>
                </c:pt>
                <c:pt idx="22">
                  <c:v>-3.0833831350702443</c:v>
                </c:pt>
                <c:pt idx="23">
                  <c:v>0.09600195339124293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047461"/>
        <c:axId val="29773966"/>
      </c:lineChart>
      <c:catAx>
        <c:axId val="48047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3966"/>
        <c:crosses val="autoZero"/>
        <c:auto val="1"/>
        <c:lblOffset val="100"/>
        <c:noMultiLvlLbl val="0"/>
      </c:catAx>
      <c:valAx>
        <c:axId val="2977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047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8cee686-ff74-43c3-8fb2-de7d64540b66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755c711-dae7-4d45-98eb-88b418ebc730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b64b2d-b661-4b97-99ea-8d353c122888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295bc89-002d-4a18-a5f9-b645c609d6c1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91d76fb-3e7c-4d5f-b112-eec28b8555b9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0.024</cdr:y>
    </cdr:from>
    <cdr:to>
      <cdr:x>0.93375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fa80391-6ccd-4332-8a8b-75e43b8223a7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2685f1-402a-4dcc-8752-e69d59febe9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1ade935-be54-499e-b2dc-9f218077354e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5835965-b98e-4931-9c0a-0bd488234ad9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S4" sqref="S4"/>
      <selection pane="bottomLeft" activeCell="R35" sqref="R35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1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0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142" t="s">
        <v>160</v>
      </c>
      <c r="R4" s="59">
        <v>2015</v>
      </c>
      <c r="S4" s="59"/>
      <c r="T4" s="7"/>
      <c r="U4" s="7"/>
      <c r="V4" s="59"/>
      <c r="W4" s="18"/>
      <c r="X4" s="101"/>
      <c r="Y4" s="98"/>
      <c r="Z4" s="149" t="s">
        <v>92</v>
      </c>
      <c r="AA4" s="130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2"/>
      <c r="Y5" s="99"/>
      <c r="Z5" s="150"/>
      <c r="AA5" s="131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3" t="s">
        <v>61</v>
      </c>
      <c r="Y6" s="147" t="s">
        <v>26</v>
      </c>
      <c r="Z6" s="150"/>
      <c r="AA6" s="131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4" t="s">
        <v>63</v>
      </c>
      <c r="Y7" s="147"/>
      <c r="Z7" s="150"/>
      <c r="AA7" s="131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1"/>
      <c r="T8" s="33" t="s">
        <v>18</v>
      </c>
      <c r="U8" s="33" t="s">
        <v>95</v>
      </c>
      <c r="V8" s="33" t="s">
        <v>101</v>
      </c>
      <c r="W8" s="33" t="s">
        <v>64</v>
      </c>
      <c r="X8" s="105" t="s">
        <v>64</v>
      </c>
      <c r="Y8" s="148"/>
      <c r="Z8" s="151"/>
      <c r="AA8" s="131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2">
        <v>1</v>
      </c>
      <c r="B9" s="63">
        <v>9.6</v>
      </c>
      <c r="C9" s="64">
        <v>9.1</v>
      </c>
      <c r="D9" s="64">
        <v>13.3</v>
      </c>
      <c r="E9" s="64">
        <v>0.4</v>
      </c>
      <c r="F9" s="65">
        <f aca="true" t="shared" si="0" ref="F9:F39">AVERAGE(D9:E9)</f>
        <v>6.8500000000000005</v>
      </c>
      <c r="G9" s="66">
        <f>100*(AJ9/AH9)</f>
        <v>93.34512108119357</v>
      </c>
      <c r="H9" s="66">
        <f aca="true" t="shared" si="1" ref="H9:H39">AK9</f>
        <v>8.579585052980118</v>
      </c>
      <c r="I9" s="67">
        <v>0.3</v>
      </c>
      <c r="J9" s="65"/>
      <c r="K9" s="67">
        <v>7.3</v>
      </c>
      <c r="L9" s="64">
        <v>6.9</v>
      </c>
      <c r="M9" s="64"/>
      <c r="N9" s="64">
        <v>5.7</v>
      </c>
      <c r="O9" s="65">
        <v>7.7</v>
      </c>
      <c r="P9" s="68" t="s">
        <v>104</v>
      </c>
      <c r="Q9" s="69">
        <v>40</v>
      </c>
      <c r="R9" s="66">
        <v>0</v>
      </c>
      <c r="S9" s="66"/>
      <c r="T9" s="66">
        <v>1.3</v>
      </c>
      <c r="U9" s="66"/>
      <c r="V9" s="70">
        <v>8</v>
      </c>
      <c r="W9" s="63">
        <v>1013.2</v>
      </c>
      <c r="X9" s="120">
        <f aca="true" t="shared" si="2" ref="X9:X39">W9+AU17</f>
        <v>1023.6481266369416</v>
      </c>
      <c r="Y9" s="129">
        <v>0</v>
      </c>
      <c r="Z9" s="132">
        <v>0</v>
      </c>
      <c r="AA9" s="125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11.948265205112428</v>
      </c>
      <c r="AI9">
        <f aca="true" t="shared" si="5" ref="AI9:AI39">IF(W9&gt;=0,6.107*EXP(17.38*(C9/(239+C9))),6.107*EXP(22.44*(C9/(272.4+C9))))</f>
        <v>11.552622622814317</v>
      </c>
      <c r="AJ9">
        <f aca="true" t="shared" si="6" ref="AJ9:AJ39">IF(C9&gt;=0,AI9-(0.000799*1000*(B9-C9)),AI9-(0.00072*1000*(B9-C9)))</f>
        <v>11.153122622814317</v>
      </c>
      <c r="AK9">
        <f>239*LN(AJ9/6.107)/(17.38-LN(AJ9/6.107))</f>
        <v>8.579585052980118</v>
      </c>
      <c r="AM9">
        <f>COUNTIF(V9:V39,"&lt;1")</f>
        <v>6</v>
      </c>
      <c r="AN9">
        <f>COUNTIF(E9:E39,"&lt;0")</f>
        <v>11</v>
      </c>
      <c r="AO9">
        <f>COUNTIF(I9:I39,"&lt;0")</f>
        <v>20</v>
      </c>
      <c r="AP9">
        <f>COUNTIF(Q9:Q39,"&gt;=39")</f>
        <v>6</v>
      </c>
    </row>
    <row r="10" spans="1:37" ht="12.75">
      <c r="A10" s="71">
        <v>2</v>
      </c>
      <c r="B10" s="72">
        <v>5.6</v>
      </c>
      <c r="C10" s="73">
        <v>3.2</v>
      </c>
      <c r="D10" s="73">
        <v>7.7</v>
      </c>
      <c r="E10" s="73">
        <v>5</v>
      </c>
      <c r="F10" s="74">
        <f t="shared" si="0"/>
        <v>6.35</v>
      </c>
      <c r="G10" s="66">
        <f aca="true" t="shared" si="7" ref="G10:G39">100*(AJ10/AH10)</f>
        <v>63.419678110051116</v>
      </c>
      <c r="H10" s="75">
        <f t="shared" si="1"/>
        <v>-0.7879529002524712</v>
      </c>
      <c r="I10" s="76">
        <v>1.2</v>
      </c>
      <c r="J10" s="74"/>
      <c r="K10" s="76">
        <v>5.6</v>
      </c>
      <c r="L10" s="73">
        <v>5.3</v>
      </c>
      <c r="M10" s="73"/>
      <c r="N10" s="73">
        <v>6.8</v>
      </c>
      <c r="O10" s="74">
        <v>7.7</v>
      </c>
      <c r="P10" s="77" t="s">
        <v>105</v>
      </c>
      <c r="Q10" s="78">
        <v>30</v>
      </c>
      <c r="R10" s="75">
        <v>3</v>
      </c>
      <c r="S10" s="75"/>
      <c r="T10" s="75">
        <v>2</v>
      </c>
      <c r="U10" s="75"/>
      <c r="V10" s="79">
        <v>0</v>
      </c>
      <c r="W10" s="72">
        <v>1018.3</v>
      </c>
      <c r="X10" s="120">
        <f t="shared" si="2"/>
        <v>1028.9523201539541</v>
      </c>
      <c r="Y10" s="126">
        <v>0</v>
      </c>
      <c r="Z10" s="133">
        <v>0</v>
      </c>
      <c r="AA10" s="126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9.091522999287918</v>
      </c>
      <c r="AI10">
        <f t="shared" si="5"/>
        <v>7.683414621449662</v>
      </c>
      <c r="AJ10">
        <f t="shared" si="6"/>
        <v>5.765814621449662</v>
      </c>
      <c r="AK10">
        <f aca="true" t="shared" si="12" ref="AK10:AK39">239*LN(AJ10/6.107)/(17.38-LN(AJ10/6.107))</f>
        <v>-0.7879529002524712</v>
      </c>
    </row>
    <row r="11" spans="1:37" ht="12.75">
      <c r="A11" s="62">
        <v>3</v>
      </c>
      <c r="B11" s="63">
        <v>2.7</v>
      </c>
      <c r="C11" s="64">
        <v>2.6</v>
      </c>
      <c r="D11" s="64">
        <v>3.7</v>
      </c>
      <c r="E11" s="64">
        <v>2.3</v>
      </c>
      <c r="F11" s="65">
        <f t="shared" si="0"/>
        <v>3</v>
      </c>
      <c r="G11" s="66">
        <f t="shared" si="7"/>
        <v>98.21373030815198</v>
      </c>
      <c r="H11" s="66">
        <f t="shared" si="1"/>
        <v>2.4467756675164307</v>
      </c>
      <c r="I11" s="67">
        <v>-1.5</v>
      </c>
      <c r="J11" s="65"/>
      <c r="K11" s="67">
        <v>3.8</v>
      </c>
      <c r="L11" s="64">
        <v>4.4</v>
      </c>
      <c r="M11" s="64"/>
      <c r="N11" s="64">
        <v>6.7</v>
      </c>
      <c r="O11" s="65">
        <v>7.9</v>
      </c>
      <c r="P11" s="68" t="s">
        <v>107</v>
      </c>
      <c r="Q11" s="69">
        <v>16</v>
      </c>
      <c r="R11" s="66">
        <v>0.2</v>
      </c>
      <c r="S11" s="66"/>
      <c r="T11" s="66">
        <v>5.2</v>
      </c>
      <c r="U11" s="66"/>
      <c r="V11" s="70">
        <v>8</v>
      </c>
      <c r="W11" s="63">
        <v>1008.5</v>
      </c>
      <c r="X11" s="120">
        <f t="shared" si="2"/>
        <v>1019.161396934052</v>
      </c>
      <c r="Y11" s="126">
        <v>0</v>
      </c>
      <c r="Z11" s="133">
        <v>0</v>
      </c>
      <c r="AA11" s="126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7.415596568875922</v>
      </c>
      <c r="AI11">
        <f t="shared" si="5"/>
        <v>7.36303401489637</v>
      </c>
      <c r="AJ11">
        <f t="shared" si="6"/>
        <v>7.28313401489637</v>
      </c>
      <c r="AK11">
        <f t="shared" si="12"/>
        <v>2.4467756675164307</v>
      </c>
    </row>
    <row r="12" spans="1:37" ht="12.75">
      <c r="A12" s="71">
        <v>4</v>
      </c>
      <c r="B12" s="72">
        <v>-3.6</v>
      </c>
      <c r="C12" s="73">
        <v>-3.8</v>
      </c>
      <c r="D12" s="73">
        <v>5.4</v>
      </c>
      <c r="E12" s="73">
        <v>-4.1</v>
      </c>
      <c r="F12" s="74">
        <f t="shared" si="0"/>
        <v>0.6500000000000004</v>
      </c>
      <c r="G12" s="66">
        <f t="shared" si="7"/>
        <v>95.43484117029581</v>
      </c>
      <c r="H12" s="75">
        <f t="shared" si="1"/>
        <v>-4.221698254762505</v>
      </c>
      <c r="I12" s="76">
        <v>-6.1</v>
      </c>
      <c r="J12" s="74"/>
      <c r="K12" s="76">
        <v>1.2</v>
      </c>
      <c r="L12" s="73">
        <v>2.1</v>
      </c>
      <c r="M12" s="73"/>
      <c r="N12" s="73">
        <v>6.3</v>
      </c>
      <c r="O12" s="74">
        <v>7.8</v>
      </c>
      <c r="P12" s="77" t="s">
        <v>108</v>
      </c>
      <c r="Q12" s="78">
        <v>14</v>
      </c>
      <c r="R12" s="75">
        <v>0</v>
      </c>
      <c r="S12" s="75"/>
      <c r="T12" s="75">
        <v>0.2</v>
      </c>
      <c r="U12" s="75"/>
      <c r="V12" s="79">
        <v>0</v>
      </c>
      <c r="W12" s="72">
        <v>1024.6</v>
      </c>
      <c r="X12" s="120">
        <f t="shared" si="2"/>
        <v>1035.6863553986511</v>
      </c>
      <c r="Y12" s="126">
        <v>0</v>
      </c>
      <c r="Z12" s="133">
        <v>0</v>
      </c>
      <c r="AA12" s="126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4.681606225942096</v>
      </c>
      <c r="AI12">
        <f t="shared" si="5"/>
        <v>4.611883465946519</v>
      </c>
      <c r="AJ12">
        <f t="shared" si="6"/>
        <v>4.467883465946519</v>
      </c>
      <c r="AK12">
        <f t="shared" si="12"/>
        <v>-4.221698254762505</v>
      </c>
    </row>
    <row r="13" spans="1:37" ht="12.75">
      <c r="A13" s="62">
        <v>5</v>
      </c>
      <c r="B13" s="63">
        <v>5.4</v>
      </c>
      <c r="C13" s="64">
        <v>5.4</v>
      </c>
      <c r="D13" s="64">
        <v>8.7</v>
      </c>
      <c r="E13" s="64">
        <v>-3.8</v>
      </c>
      <c r="F13" s="65">
        <f t="shared" si="0"/>
        <v>2.4499999999999997</v>
      </c>
      <c r="G13" s="66">
        <f t="shared" si="7"/>
        <v>100</v>
      </c>
      <c r="H13" s="66">
        <f t="shared" si="1"/>
        <v>5.4</v>
      </c>
      <c r="I13" s="67">
        <v>-4.4</v>
      </c>
      <c r="J13" s="65"/>
      <c r="K13" s="67">
        <v>4.4</v>
      </c>
      <c r="L13" s="64">
        <v>4.7</v>
      </c>
      <c r="M13" s="64"/>
      <c r="N13" s="64">
        <v>6</v>
      </c>
      <c r="O13" s="65">
        <v>7.7</v>
      </c>
      <c r="P13" s="68" t="s">
        <v>157</v>
      </c>
      <c r="Q13" s="69">
        <v>12</v>
      </c>
      <c r="R13" s="66">
        <v>0</v>
      </c>
      <c r="S13" s="66"/>
      <c r="T13" s="66" t="s">
        <v>109</v>
      </c>
      <c r="U13" s="66"/>
      <c r="V13" s="70">
        <v>8</v>
      </c>
      <c r="W13" s="63">
        <v>1017.6</v>
      </c>
      <c r="X13" s="120">
        <f t="shared" si="2"/>
        <v>1028.2526873481709</v>
      </c>
      <c r="Y13" s="126">
        <v>0</v>
      </c>
      <c r="Z13" s="133">
        <v>0</v>
      </c>
      <c r="AA13" s="126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8.966052258259293</v>
      </c>
      <c r="AI13">
        <f t="shared" si="5"/>
        <v>8.966052258259293</v>
      </c>
      <c r="AJ13">
        <f t="shared" si="6"/>
        <v>8.966052258259293</v>
      </c>
      <c r="AK13">
        <f t="shared" si="12"/>
        <v>5.4</v>
      </c>
    </row>
    <row r="14" spans="1:37" ht="12.75">
      <c r="A14" s="71">
        <v>6</v>
      </c>
      <c r="B14" s="72">
        <v>8.7</v>
      </c>
      <c r="C14" s="73">
        <v>8.1</v>
      </c>
      <c r="D14" s="73">
        <v>8.7</v>
      </c>
      <c r="E14" s="73">
        <v>5.4</v>
      </c>
      <c r="F14" s="74">
        <f t="shared" si="0"/>
        <v>7.05</v>
      </c>
      <c r="G14" s="66">
        <f t="shared" si="7"/>
        <v>91.74642812752516</v>
      </c>
      <c r="H14" s="75">
        <f t="shared" si="1"/>
        <v>7.434120812353002</v>
      </c>
      <c r="I14" s="76">
        <v>4.7</v>
      </c>
      <c r="J14" s="74"/>
      <c r="K14" s="76">
        <v>6.6</v>
      </c>
      <c r="L14" s="73">
        <v>6.8</v>
      </c>
      <c r="M14" s="73"/>
      <c r="N14" s="73">
        <v>6.5</v>
      </c>
      <c r="O14" s="74">
        <v>7.7</v>
      </c>
      <c r="P14" s="77" t="s">
        <v>156</v>
      </c>
      <c r="Q14" s="78">
        <v>22</v>
      </c>
      <c r="R14" s="75">
        <v>3</v>
      </c>
      <c r="S14" s="75"/>
      <c r="T14" s="75">
        <v>0.3</v>
      </c>
      <c r="U14" s="75"/>
      <c r="V14" s="79">
        <v>8</v>
      </c>
      <c r="W14" s="72">
        <v>1004.4</v>
      </c>
      <c r="X14" s="120">
        <f t="shared" si="2"/>
        <v>1014.7906535804955</v>
      </c>
      <c r="Y14" s="126">
        <v>0</v>
      </c>
      <c r="Z14" s="133">
        <v>0</v>
      </c>
      <c r="AA14" s="126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11.244461571652899</v>
      </c>
      <c r="AI14">
        <f t="shared" si="5"/>
        <v>10.795791854163713</v>
      </c>
      <c r="AJ14">
        <f t="shared" si="6"/>
        <v>10.316391854163713</v>
      </c>
      <c r="AK14">
        <f t="shared" si="12"/>
        <v>7.434120812353002</v>
      </c>
    </row>
    <row r="15" spans="1:37" ht="12.75">
      <c r="A15" s="62">
        <v>7</v>
      </c>
      <c r="B15" s="63">
        <v>5.7</v>
      </c>
      <c r="C15" s="64">
        <v>4.8</v>
      </c>
      <c r="D15" s="64">
        <v>10.1</v>
      </c>
      <c r="E15" s="64">
        <v>2</v>
      </c>
      <c r="F15" s="65">
        <f t="shared" si="0"/>
        <v>6.05</v>
      </c>
      <c r="G15" s="66">
        <f t="shared" si="7"/>
        <v>86.07097776592434</v>
      </c>
      <c r="H15" s="66">
        <f t="shared" si="1"/>
        <v>3.556691157147577</v>
      </c>
      <c r="I15" s="67">
        <v>-1.1</v>
      </c>
      <c r="J15" s="65"/>
      <c r="K15" s="67">
        <v>3.3</v>
      </c>
      <c r="L15" s="64">
        <v>3.6</v>
      </c>
      <c r="M15" s="64"/>
      <c r="N15" s="64">
        <v>6.6</v>
      </c>
      <c r="O15" s="65">
        <v>7.7</v>
      </c>
      <c r="P15" s="68" t="s">
        <v>114</v>
      </c>
      <c r="Q15" s="69">
        <v>33</v>
      </c>
      <c r="R15" s="66">
        <v>0</v>
      </c>
      <c r="S15" s="66"/>
      <c r="T15" s="66">
        <v>2.9</v>
      </c>
      <c r="U15" s="66"/>
      <c r="V15" s="70">
        <v>8</v>
      </c>
      <c r="W15" s="63">
        <v>1010.2</v>
      </c>
      <c r="X15" s="120">
        <f t="shared" si="2"/>
        <v>1020.7637741623149</v>
      </c>
      <c r="Y15" s="126">
        <v>0</v>
      </c>
      <c r="Z15" s="133">
        <v>0</v>
      </c>
      <c r="AA15" s="126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9.154837291812974</v>
      </c>
      <c r="AI15">
        <f t="shared" si="5"/>
        <v>8.598757969942895</v>
      </c>
      <c r="AJ15">
        <f t="shared" si="6"/>
        <v>7.879657969942895</v>
      </c>
      <c r="AK15">
        <f t="shared" si="12"/>
        <v>3.556691157147577</v>
      </c>
    </row>
    <row r="16" spans="1:37" ht="12.75">
      <c r="A16" s="71">
        <v>8</v>
      </c>
      <c r="B16" s="72">
        <v>7.1</v>
      </c>
      <c r="C16" s="73">
        <v>6.2</v>
      </c>
      <c r="D16" s="73">
        <v>10.7</v>
      </c>
      <c r="E16" s="73">
        <v>5.8</v>
      </c>
      <c r="F16" s="74">
        <f t="shared" si="0"/>
        <v>8.25</v>
      </c>
      <c r="G16" s="66">
        <f t="shared" si="7"/>
        <v>86.8609490374316</v>
      </c>
      <c r="H16" s="75">
        <f t="shared" si="1"/>
        <v>5.063150818931607</v>
      </c>
      <c r="I16" s="76">
        <v>4.8</v>
      </c>
      <c r="J16" s="74"/>
      <c r="K16" s="76">
        <v>6.1</v>
      </c>
      <c r="L16" s="73">
        <v>6.6</v>
      </c>
      <c r="M16" s="73"/>
      <c r="N16" s="73">
        <v>6.7</v>
      </c>
      <c r="O16" s="74">
        <v>7.7</v>
      </c>
      <c r="P16" s="77" t="s">
        <v>110</v>
      </c>
      <c r="Q16" s="78">
        <v>26</v>
      </c>
      <c r="R16" s="75">
        <v>2.4</v>
      </c>
      <c r="S16" s="75"/>
      <c r="T16" s="75">
        <v>0.6</v>
      </c>
      <c r="U16" s="75"/>
      <c r="V16" s="79">
        <v>8</v>
      </c>
      <c r="W16" s="72">
        <v>1005.3</v>
      </c>
      <c r="X16" s="120">
        <f t="shared" si="2"/>
        <v>1015.7596998593101</v>
      </c>
      <c r="Y16" s="126">
        <v>0</v>
      </c>
      <c r="Z16" s="133">
        <v>0</v>
      </c>
      <c r="AA16" s="126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10.082988668281233</v>
      </c>
      <c r="AI16">
        <f t="shared" si="5"/>
        <v>9.477279648605764</v>
      </c>
      <c r="AJ16">
        <f t="shared" si="6"/>
        <v>8.758179648605765</v>
      </c>
      <c r="AK16">
        <f t="shared" si="12"/>
        <v>5.063150818931607</v>
      </c>
    </row>
    <row r="17" spans="1:47" ht="12.75">
      <c r="A17" s="62">
        <v>9</v>
      </c>
      <c r="B17" s="63">
        <v>10.2</v>
      </c>
      <c r="C17" s="64">
        <v>8.1</v>
      </c>
      <c r="D17" s="64">
        <v>15.6</v>
      </c>
      <c r="E17" s="64">
        <v>4.7</v>
      </c>
      <c r="F17" s="65">
        <f t="shared" si="0"/>
        <v>10.15</v>
      </c>
      <c r="G17" s="66">
        <f t="shared" si="7"/>
        <v>73.30235491341548</v>
      </c>
      <c r="H17" s="66">
        <f t="shared" si="1"/>
        <v>5.641721977410758</v>
      </c>
      <c r="I17" s="67">
        <v>1.9</v>
      </c>
      <c r="J17" s="65"/>
      <c r="K17" s="67">
        <v>6.8</v>
      </c>
      <c r="L17" s="64">
        <v>7.1</v>
      </c>
      <c r="M17" s="64"/>
      <c r="N17" s="64">
        <v>7</v>
      </c>
      <c r="O17" s="65">
        <v>7.9</v>
      </c>
      <c r="P17" s="68" t="s">
        <v>111</v>
      </c>
      <c r="Q17" s="69">
        <v>49</v>
      </c>
      <c r="R17" s="66">
        <v>0.5</v>
      </c>
      <c r="S17" s="66"/>
      <c r="T17" s="66">
        <v>0.1</v>
      </c>
      <c r="U17" s="66"/>
      <c r="V17" s="70">
        <v>1</v>
      </c>
      <c r="W17" s="63">
        <v>1004.4</v>
      </c>
      <c r="X17" s="120">
        <f t="shared" si="2"/>
        <v>1014.7353173515648</v>
      </c>
      <c r="Y17" s="126">
        <v>0</v>
      </c>
      <c r="Z17" s="133">
        <v>0</v>
      </c>
      <c r="AA17" s="126">
        <v>0</v>
      </c>
      <c r="AB17">
        <f t="shared" si="8"/>
        <v>9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12.4387434277299</v>
      </c>
      <c r="AI17">
        <f t="shared" si="5"/>
        <v>10.795791854163713</v>
      </c>
      <c r="AJ17">
        <f t="shared" si="6"/>
        <v>9.117891854163714</v>
      </c>
      <c r="AK17">
        <f t="shared" si="12"/>
        <v>5.641721977410758</v>
      </c>
      <c r="AU17">
        <f aca="true" t="shared" si="13" ref="AU17:AU47">W9*(10^(85/(18429.1+(67.53*B9)+(0.003*31)))-1)</f>
        <v>10.448126636941524</v>
      </c>
    </row>
    <row r="18" spans="1:47" ht="12.75">
      <c r="A18" s="71">
        <v>10</v>
      </c>
      <c r="B18" s="72">
        <v>9.7</v>
      </c>
      <c r="C18" s="73">
        <v>8.3</v>
      </c>
      <c r="D18" s="73">
        <v>7.9</v>
      </c>
      <c r="E18" s="73">
        <v>9.7</v>
      </c>
      <c r="F18" s="74">
        <f t="shared" si="0"/>
        <v>8.8</v>
      </c>
      <c r="G18" s="66">
        <f t="shared" si="7"/>
        <v>81.67860090449417</v>
      </c>
      <c r="H18" s="75">
        <f t="shared" si="1"/>
        <v>6.722602486199919</v>
      </c>
      <c r="I18" s="76">
        <v>7</v>
      </c>
      <c r="J18" s="74"/>
      <c r="K18" s="76">
        <v>7.7</v>
      </c>
      <c r="L18" s="73">
        <v>8.5</v>
      </c>
      <c r="M18" s="73"/>
      <c r="N18" s="73">
        <v>7.7</v>
      </c>
      <c r="O18" s="74">
        <v>7.7</v>
      </c>
      <c r="P18" s="77" t="s">
        <v>112</v>
      </c>
      <c r="Q18" s="78">
        <v>41</v>
      </c>
      <c r="R18" s="75">
        <v>1.6</v>
      </c>
      <c r="S18" s="75"/>
      <c r="T18" s="75">
        <v>0</v>
      </c>
      <c r="U18" s="75"/>
      <c r="V18" s="79">
        <v>8</v>
      </c>
      <c r="W18" s="72">
        <v>995.3</v>
      </c>
      <c r="X18" s="120">
        <f t="shared" si="2"/>
        <v>1005.559891258839</v>
      </c>
      <c r="Y18" s="126">
        <v>0</v>
      </c>
      <c r="Z18" s="133">
        <v>0</v>
      </c>
      <c r="AA18" s="126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12.028809601738768</v>
      </c>
      <c r="AI18">
        <f t="shared" si="5"/>
        <v>10.943563388165682</v>
      </c>
      <c r="AJ18">
        <f t="shared" si="6"/>
        <v>9.824963388165683</v>
      </c>
      <c r="AK18">
        <f t="shared" si="12"/>
        <v>6.722602486199919</v>
      </c>
      <c r="AU18">
        <f t="shared" si="13"/>
        <v>10.652320153954127</v>
      </c>
    </row>
    <row r="19" spans="1:47" ht="12.75">
      <c r="A19" s="62">
        <v>11</v>
      </c>
      <c r="B19" s="63">
        <v>4.9</v>
      </c>
      <c r="C19" s="64">
        <v>3.5</v>
      </c>
      <c r="D19" s="64">
        <v>10.8</v>
      </c>
      <c r="E19" s="64">
        <v>2.7</v>
      </c>
      <c r="F19" s="65">
        <f t="shared" si="0"/>
        <v>6.75</v>
      </c>
      <c r="G19" s="66">
        <f t="shared" si="7"/>
        <v>77.7173731543215</v>
      </c>
      <c r="H19" s="66">
        <f t="shared" si="1"/>
        <v>1.3424373967412673</v>
      </c>
      <c r="I19" s="67">
        <v>0.9</v>
      </c>
      <c r="J19" s="65"/>
      <c r="K19" s="67">
        <v>3.4</v>
      </c>
      <c r="L19" s="64">
        <v>3.4</v>
      </c>
      <c r="M19" s="64"/>
      <c r="N19" s="64">
        <v>7.4</v>
      </c>
      <c r="O19" s="65">
        <v>8.1</v>
      </c>
      <c r="P19" s="68" t="s">
        <v>113</v>
      </c>
      <c r="Q19" s="69">
        <v>30</v>
      </c>
      <c r="R19" s="66">
        <v>2.1</v>
      </c>
      <c r="S19" s="66"/>
      <c r="T19" s="66">
        <v>0.2</v>
      </c>
      <c r="U19" s="66"/>
      <c r="V19" s="70">
        <v>4</v>
      </c>
      <c r="W19" s="63">
        <v>1010.7</v>
      </c>
      <c r="X19" s="120">
        <f t="shared" si="2"/>
        <v>1021.2995976378536</v>
      </c>
      <c r="Y19" s="126">
        <v>0</v>
      </c>
      <c r="Z19" s="133">
        <v>0</v>
      </c>
      <c r="AA19" s="126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8.659035531865939</v>
      </c>
      <c r="AI19">
        <f t="shared" si="5"/>
        <v>7.848174955865539</v>
      </c>
      <c r="AJ19">
        <f t="shared" si="6"/>
        <v>6.729574955865539</v>
      </c>
      <c r="AK19">
        <f t="shared" si="12"/>
        <v>1.3424373967412673</v>
      </c>
      <c r="AU19">
        <f t="shared" si="13"/>
        <v>10.66139693405206</v>
      </c>
    </row>
    <row r="20" spans="1:47" ht="12.75">
      <c r="A20" s="71">
        <v>12</v>
      </c>
      <c r="B20" s="72">
        <v>10.8</v>
      </c>
      <c r="C20" s="73">
        <v>9.4</v>
      </c>
      <c r="D20" s="73">
        <v>11.9</v>
      </c>
      <c r="E20" s="73">
        <v>4.9</v>
      </c>
      <c r="F20" s="74">
        <f t="shared" si="0"/>
        <v>8.4</v>
      </c>
      <c r="G20" s="66">
        <f t="shared" si="7"/>
        <v>82.41384234613186</v>
      </c>
      <c r="H20" s="75">
        <f t="shared" si="1"/>
        <v>7.927837886951991</v>
      </c>
      <c r="I20" s="76">
        <v>4.6</v>
      </c>
      <c r="J20" s="74"/>
      <c r="K20" s="76">
        <v>7.4</v>
      </c>
      <c r="L20" s="73">
        <v>7.4</v>
      </c>
      <c r="M20" s="73"/>
      <c r="N20" s="73">
        <v>7.2</v>
      </c>
      <c r="O20" s="74">
        <v>8.1</v>
      </c>
      <c r="P20" s="77" t="s">
        <v>114</v>
      </c>
      <c r="Q20" s="78">
        <v>34</v>
      </c>
      <c r="R20" s="75">
        <v>0</v>
      </c>
      <c r="S20" s="75"/>
      <c r="T20" s="75">
        <v>5.3</v>
      </c>
      <c r="U20" s="75"/>
      <c r="V20" s="79">
        <v>8</v>
      </c>
      <c r="W20" s="72">
        <v>993.9</v>
      </c>
      <c r="X20" s="120">
        <f t="shared" si="2"/>
        <v>1004.1055317784775</v>
      </c>
      <c r="Y20" s="126">
        <v>0</v>
      </c>
      <c r="Z20" s="133">
        <v>0</v>
      </c>
      <c r="AA20" s="126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12.946853529753223</v>
      </c>
      <c r="AI20">
        <f t="shared" si="5"/>
        <v>11.78859945679543</v>
      </c>
      <c r="AJ20">
        <f t="shared" si="6"/>
        <v>10.669999456795429</v>
      </c>
      <c r="AK20">
        <f t="shared" si="12"/>
        <v>7.927837886951991</v>
      </c>
      <c r="AU20">
        <f t="shared" si="13"/>
        <v>11.086355398651232</v>
      </c>
    </row>
    <row r="21" spans="1:47" ht="12.75">
      <c r="A21" s="62">
        <v>13</v>
      </c>
      <c r="B21" s="63">
        <v>4</v>
      </c>
      <c r="C21" s="64">
        <v>2.8</v>
      </c>
      <c r="D21" s="64">
        <v>5.3</v>
      </c>
      <c r="E21" s="64">
        <v>3.6</v>
      </c>
      <c r="F21" s="65">
        <f t="shared" si="0"/>
        <v>4.45</v>
      </c>
      <c r="G21" s="66">
        <f t="shared" si="7"/>
        <v>80.07277396213853</v>
      </c>
      <c r="H21" s="66">
        <f t="shared" si="1"/>
        <v>0.881353417728918</v>
      </c>
      <c r="I21" s="67">
        <v>0</v>
      </c>
      <c r="J21" s="65"/>
      <c r="K21" s="67">
        <v>4.2</v>
      </c>
      <c r="L21" s="64">
        <v>4.8</v>
      </c>
      <c r="M21" s="64"/>
      <c r="N21" s="64">
        <v>7.5</v>
      </c>
      <c r="O21" s="65">
        <v>8.1</v>
      </c>
      <c r="P21" s="68" t="s">
        <v>125</v>
      </c>
      <c r="Q21" s="69">
        <v>23</v>
      </c>
      <c r="R21" s="66">
        <v>0.2</v>
      </c>
      <c r="S21" s="66"/>
      <c r="T21" s="66">
        <v>2.6</v>
      </c>
      <c r="U21" s="66"/>
      <c r="V21" s="70">
        <v>1</v>
      </c>
      <c r="W21" s="63">
        <v>987.7</v>
      </c>
      <c r="X21" s="120">
        <f t="shared" si="2"/>
        <v>998.0922314420039</v>
      </c>
      <c r="Y21" s="126">
        <v>0</v>
      </c>
      <c r="Z21" s="133">
        <v>0</v>
      </c>
      <c r="AA21" s="126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8.129717614725772</v>
      </c>
      <c r="AI21">
        <f t="shared" si="5"/>
        <v>7.468490409399528</v>
      </c>
      <c r="AJ21">
        <f t="shared" si="6"/>
        <v>6.509690409399528</v>
      </c>
      <c r="AK21">
        <f t="shared" si="12"/>
        <v>0.881353417728918</v>
      </c>
      <c r="AU21">
        <f t="shared" si="13"/>
        <v>10.652687348170746</v>
      </c>
    </row>
    <row r="22" spans="1:47" ht="12.75">
      <c r="A22" s="71">
        <v>14</v>
      </c>
      <c r="B22" s="72">
        <v>0.5</v>
      </c>
      <c r="C22" s="73">
        <v>0.1</v>
      </c>
      <c r="D22" s="73">
        <v>10.2</v>
      </c>
      <c r="E22" s="73">
        <v>0.1</v>
      </c>
      <c r="F22" s="74">
        <f t="shared" si="0"/>
        <v>5.1499999999999995</v>
      </c>
      <c r="G22" s="66">
        <f t="shared" si="7"/>
        <v>92.09333302486414</v>
      </c>
      <c r="H22" s="75">
        <f t="shared" si="1"/>
        <v>-0.6320414053431288</v>
      </c>
      <c r="I22" s="76">
        <v>-1.9</v>
      </c>
      <c r="J22" s="74"/>
      <c r="K22" s="76">
        <v>1.3</v>
      </c>
      <c r="L22" s="73">
        <v>2.4</v>
      </c>
      <c r="M22" s="73"/>
      <c r="N22" s="73">
        <v>7.1</v>
      </c>
      <c r="O22" s="74">
        <v>8.1</v>
      </c>
      <c r="P22" s="77" t="s">
        <v>126</v>
      </c>
      <c r="Q22" s="78">
        <v>44</v>
      </c>
      <c r="R22" s="75">
        <v>1.5</v>
      </c>
      <c r="S22" s="75"/>
      <c r="T22" s="75">
        <v>3.7</v>
      </c>
      <c r="U22" s="75"/>
      <c r="V22" s="79">
        <v>0</v>
      </c>
      <c r="W22" s="72">
        <v>992.4</v>
      </c>
      <c r="X22" s="120">
        <f t="shared" si="2"/>
        <v>1002.9760629733128</v>
      </c>
      <c r="Y22" s="126">
        <v>0</v>
      </c>
      <c r="Z22" s="133">
        <v>1</v>
      </c>
      <c r="AA22" s="126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6.332654997374652</v>
      </c>
      <c r="AI22">
        <f t="shared" si="5"/>
        <v>6.1515530560479394</v>
      </c>
      <c r="AJ22">
        <f t="shared" si="6"/>
        <v>5.831953056047939</v>
      </c>
      <c r="AK22">
        <f t="shared" si="12"/>
        <v>-0.6320414053431288</v>
      </c>
      <c r="AU22">
        <f t="shared" si="13"/>
        <v>10.39065358049549</v>
      </c>
    </row>
    <row r="23" spans="1:47" ht="12.75">
      <c r="A23" s="62">
        <v>15</v>
      </c>
      <c r="B23" s="63">
        <v>4.9</v>
      </c>
      <c r="C23" s="64">
        <v>3.8</v>
      </c>
      <c r="D23" s="64">
        <v>6.6</v>
      </c>
      <c r="E23" s="64">
        <v>0.5</v>
      </c>
      <c r="F23" s="65">
        <f t="shared" si="0"/>
        <v>3.55</v>
      </c>
      <c r="G23" s="66">
        <f t="shared" si="7"/>
        <v>82.42428416432621</v>
      </c>
      <c r="H23" s="66">
        <f t="shared" si="1"/>
        <v>2.162940318618434</v>
      </c>
      <c r="I23" s="67">
        <v>-1.2</v>
      </c>
      <c r="J23" s="65"/>
      <c r="K23" s="67">
        <v>4</v>
      </c>
      <c r="L23" s="64">
        <v>4.8</v>
      </c>
      <c r="M23" s="64"/>
      <c r="N23" s="64">
        <v>6.8</v>
      </c>
      <c r="O23" s="65">
        <v>8</v>
      </c>
      <c r="P23" s="68" t="s">
        <v>155</v>
      </c>
      <c r="Q23" s="69">
        <v>47</v>
      </c>
      <c r="R23" s="66">
        <v>1.6</v>
      </c>
      <c r="S23" s="66"/>
      <c r="T23" s="66">
        <v>0.8</v>
      </c>
      <c r="U23" s="66"/>
      <c r="V23" s="70">
        <v>0</v>
      </c>
      <c r="W23" s="63">
        <v>973.7</v>
      </c>
      <c r="X23" s="120">
        <f t="shared" si="2"/>
        <v>983.9115644800416</v>
      </c>
      <c r="Y23" s="126">
        <v>0</v>
      </c>
      <c r="Z23" s="133">
        <v>0</v>
      </c>
      <c r="AA23" s="126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8.659035531865939</v>
      </c>
      <c r="AI23">
        <f t="shared" si="5"/>
        <v>8.016048052675158</v>
      </c>
      <c r="AJ23">
        <f t="shared" si="6"/>
        <v>7.137148052675157</v>
      </c>
      <c r="AK23">
        <f t="shared" si="12"/>
        <v>2.162940318618434</v>
      </c>
      <c r="AU23">
        <f t="shared" si="13"/>
        <v>10.563774162314902</v>
      </c>
    </row>
    <row r="24" spans="1:47" ht="12.75">
      <c r="A24" s="71">
        <v>16</v>
      </c>
      <c r="B24" s="72">
        <v>2</v>
      </c>
      <c r="C24" s="73">
        <v>1.5</v>
      </c>
      <c r="D24" s="73">
        <v>6.5</v>
      </c>
      <c r="E24" s="73">
        <v>2</v>
      </c>
      <c r="F24" s="74">
        <f t="shared" si="0"/>
        <v>4.25</v>
      </c>
      <c r="G24" s="66">
        <f t="shared" si="7"/>
        <v>90.81708232378465</v>
      </c>
      <c r="H24" s="75">
        <f t="shared" si="1"/>
        <v>0.6606467515726098</v>
      </c>
      <c r="I24" s="76">
        <v>-0.8</v>
      </c>
      <c r="J24" s="74"/>
      <c r="K24" s="76">
        <v>2.4</v>
      </c>
      <c r="L24" s="73">
        <v>3.4</v>
      </c>
      <c r="M24" s="73"/>
      <c r="N24" s="73">
        <v>6.7</v>
      </c>
      <c r="O24" s="74">
        <v>7.9</v>
      </c>
      <c r="P24" s="77" t="s">
        <v>125</v>
      </c>
      <c r="Q24" s="78">
        <v>29</v>
      </c>
      <c r="R24" s="75">
        <v>2.6</v>
      </c>
      <c r="S24" s="75"/>
      <c r="T24" s="75">
        <v>0</v>
      </c>
      <c r="U24" s="75"/>
      <c r="V24" s="79">
        <v>1</v>
      </c>
      <c r="W24" s="72">
        <v>990.8</v>
      </c>
      <c r="X24" s="120">
        <f t="shared" si="2"/>
        <v>1001.3010926749596</v>
      </c>
      <c r="Y24" s="126">
        <v>0</v>
      </c>
      <c r="Z24" s="133">
        <v>0</v>
      </c>
      <c r="AA24" s="126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7.054516284028025</v>
      </c>
      <c r="AI24">
        <f t="shared" si="5"/>
        <v>6.8062058612105245</v>
      </c>
      <c r="AJ24">
        <f t="shared" si="6"/>
        <v>6.406705861210525</v>
      </c>
      <c r="AK24">
        <f t="shared" si="12"/>
        <v>0.6606467515726098</v>
      </c>
      <c r="AU24">
        <f t="shared" si="13"/>
        <v>10.459699859310101</v>
      </c>
    </row>
    <row r="25" spans="1:47" ht="12.75">
      <c r="A25" s="62">
        <v>17</v>
      </c>
      <c r="B25" s="63">
        <v>1.3</v>
      </c>
      <c r="C25" s="64">
        <v>0.8</v>
      </c>
      <c r="D25" s="64">
        <v>5.3</v>
      </c>
      <c r="E25" s="64">
        <v>-0.8</v>
      </c>
      <c r="F25" s="65">
        <f t="shared" si="0"/>
        <v>2.25</v>
      </c>
      <c r="G25" s="66">
        <f t="shared" si="7"/>
        <v>90.50530226148426</v>
      </c>
      <c r="H25" s="66">
        <f t="shared" si="1"/>
        <v>-0.07887437929177224</v>
      </c>
      <c r="I25" s="67">
        <v>-3.9</v>
      </c>
      <c r="J25" s="65"/>
      <c r="K25" s="67">
        <v>1.2</v>
      </c>
      <c r="L25" s="64">
        <v>2.1</v>
      </c>
      <c r="M25" s="64"/>
      <c r="N25" s="64">
        <v>6.2</v>
      </c>
      <c r="O25" s="65">
        <v>7.5</v>
      </c>
      <c r="P25" s="68" t="s">
        <v>125</v>
      </c>
      <c r="Q25" s="69">
        <v>17</v>
      </c>
      <c r="R25" s="66">
        <v>3.3</v>
      </c>
      <c r="S25" s="66"/>
      <c r="T25" s="66">
        <v>0</v>
      </c>
      <c r="U25" s="66"/>
      <c r="V25" s="70">
        <v>0</v>
      </c>
      <c r="W25" s="63">
        <v>990</v>
      </c>
      <c r="X25" s="120">
        <f t="shared" si="2"/>
        <v>1000.5195416310477</v>
      </c>
      <c r="Y25" s="126">
        <v>0</v>
      </c>
      <c r="Z25" s="133">
        <v>0</v>
      </c>
      <c r="AA25" s="126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6.709066299714163</v>
      </c>
      <c r="AI25">
        <f t="shared" si="5"/>
        <v>6.471560733479681</v>
      </c>
      <c r="AJ25">
        <f t="shared" si="6"/>
        <v>6.072060733479681</v>
      </c>
      <c r="AK25">
        <f t="shared" si="12"/>
        <v>-0.07887437929177224</v>
      </c>
      <c r="AU25">
        <f t="shared" si="13"/>
        <v>10.335317351564813</v>
      </c>
    </row>
    <row r="26" spans="1:47" ht="12.75">
      <c r="A26" s="71">
        <v>18</v>
      </c>
      <c r="B26" s="72">
        <v>-0.1</v>
      </c>
      <c r="C26" s="73">
        <v>-0.2</v>
      </c>
      <c r="D26" s="73">
        <v>2.7</v>
      </c>
      <c r="E26" s="73">
        <v>-1.9</v>
      </c>
      <c r="F26" s="74">
        <f t="shared" si="0"/>
        <v>0.40000000000000013</v>
      </c>
      <c r="G26" s="66">
        <f t="shared" si="7"/>
        <v>98.08695068110246</v>
      </c>
      <c r="H26" s="75">
        <f t="shared" si="1"/>
        <v>-0.36510396701561276</v>
      </c>
      <c r="I26" s="76">
        <v>-6.4</v>
      </c>
      <c r="J26" s="74"/>
      <c r="K26" s="76">
        <v>0.9</v>
      </c>
      <c r="L26" s="73">
        <v>1.9</v>
      </c>
      <c r="M26" s="73"/>
      <c r="N26" s="73">
        <v>5.9</v>
      </c>
      <c r="O26" s="74">
        <v>7.6</v>
      </c>
      <c r="P26" s="77" t="s">
        <v>131</v>
      </c>
      <c r="Q26" s="78">
        <v>12</v>
      </c>
      <c r="R26" s="75">
        <v>2.7</v>
      </c>
      <c r="S26" s="75"/>
      <c r="T26" s="75">
        <v>0</v>
      </c>
      <c r="U26" s="75"/>
      <c r="V26" s="79">
        <v>1</v>
      </c>
      <c r="W26" s="72">
        <v>1002</v>
      </c>
      <c r="X26" s="120">
        <f t="shared" si="2"/>
        <v>1012.7019815208694</v>
      </c>
      <c r="Y26" s="126">
        <v>0</v>
      </c>
      <c r="Z26" s="133">
        <v>0</v>
      </c>
      <c r="AA26" s="126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6.062732728763058</v>
      </c>
      <c r="AI26">
        <f t="shared" si="5"/>
        <v>6.0187496615888785</v>
      </c>
      <c r="AJ26">
        <f t="shared" si="6"/>
        <v>5.946749661588878</v>
      </c>
      <c r="AK26">
        <f t="shared" si="12"/>
        <v>-0.36510396701561276</v>
      </c>
      <c r="AU26">
        <f t="shared" si="13"/>
        <v>10.25989125883903</v>
      </c>
    </row>
    <row r="27" spans="1:47" ht="12.75">
      <c r="A27" s="62">
        <v>19</v>
      </c>
      <c r="B27" s="63">
        <v>-2.3</v>
      </c>
      <c r="C27" s="64">
        <v>-2.6</v>
      </c>
      <c r="D27" s="64">
        <v>2.1</v>
      </c>
      <c r="E27" s="64">
        <v>-3.4</v>
      </c>
      <c r="F27" s="65">
        <f t="shared" si="0"/>
        <v>-0.6499999999999999</v>
      </c>
      <c r="G27" s="66">
        <f t="shared" si="7"/>
        <v>93.60995641043142</v>
      </c>
      <c r="H27" s="66">
        <f t="shared" si="1"/>
        <v>-3.18732278068401</v>
      </c>
      <c r="I27" s="67">
        <v>-7.4</v>
      </c>
      <c r="J27" s="65"/>
      <c r="K27" s="67">
        <v>0.7</v>
      </c>
      <c r="L27" s="64">
        <v>1.7</v>
      </c>
      <c r="M27" s="64"/>
      <c r="N27" s="64">
        <v>5.7</v>
      </c>
      <c r="O27" s="65">
        <v>7.4</v>
      </c>
      <c r="P27" s="68" t="s">
        <v>132</v>
      </c>
      <c r="Q27" s="69">
        <v>10</v>
      </c>
      <c r="R27" s="66">
        <v>2.6</v>
      </c>
      <c r="S27" s="66"/>
      <c r="T27" s="66">
        <v>0</v>
      </c>
      <c r="U27" s="66"/>
      <c r="V27" s="70">
        <v>7</v>
      </c>
      <c r="W27" s="63">
        <v>1002.1</v>
      </c>
      <c r="X27" s="120">
        <f t="shared" si="2"/>
        <v>1012.8905318489813</v>
      </c>
      <c r="Y27" s="126">
        <v>0</v>
      </c>
      <c r="Z27" s="133">
        <v>0</v>
      </c>
      <c r="AA27" s="126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5.158032533708468</v>
      </c>
      <c r="AI27">
        <f t="shared" si="5"/>
        <v>5.044432006440369</v>
      </c>
      <c r="AJ27">
        <f t="shared" si="6"/>
        <v>4.8284320064403685</v>
      </c>
      <c r="AK27">
        <f t="shared" si="12"/>
        <v>-3.18732278068401</v>
      </c>
      <c r="AU27">
        <f t="shared" si="13"/>
        <v>10.599597637853583</v>
      </c>
    </row>
    <row r="28" spans="1:47" ht="12.75">
      <c r="A28" s="71">
        <v>20</v>
      </c>
      <c r="B28" s="72">
        <v>-2.6</v>
      </c>
      <c r="C28" s="73">
        <v>-3</v>
      </c>
      <c r="D28" s="73">
        <v>3.2</v>
      </c>
      <c r="E28" s="73">
        <v>-4.5</v>
      </c>
      <c r="F28" s="74">
        <f t="shared" si="0"/>
        <v>-0.6499999999999999</v>
      </c>
      <c r="G28" s="66">
        <f t="shared" si="7"/>
        <v>91.35648393681171</v>
      </c>
      <c r="H28" s="75">
        <f t="shared" si="1"/>
        <v>-3.8100170832497833</v>
      </c>
      <c r="I28" s="76">
        <v>-8.2</v>
      </c>
      <c r="J28" s="74"/>
      <c r="K28" s="76">
        <v>0.7</v>
      </c>
      <c r="L28" s="73">
        <v>1.6</v>
      </c>
      <c r="M28" s="73"/>
      <c r="N28" s="73">
        <v>5.5</v>
      </c>
      <c r="O28" s="74">
        <v>7.2</v>
      </c>
      <c r="P28" s="77" t="s">
        <v>154</v>
      </c>
      <c r="Q28" s="78">
        <v>21</v>
      </c>
      <c r="R28" s="75">
        <v>2.1</v>
      </c>
      <c r="S28" s="75"/>
      <c r="T28" s="75">
        <v>3.7</v>
      </c>
      <c r="U28" s="75"/>
      <c r="V28" s="79">
        <v>4</v>
      </c>
      <c r="W28" s="72">
        <v>1000.1</v>
      </c>
      <c r="X28" s="120">
        <f t="shared" si="2"/>
        <v>1010.8810123050645</v>
      </c>
      <c r="Y28" s="126">
        <v>0</v>
      </c>
      <c r="Z28" s="133">
        <v>1</v>
      </c>
      <c r="AA28" s="126">
        <v>0</v>
      </c>
      <c r="AB28">
        <f t="shared" si="8"/>
        <v>0</v>
      </c>
      <c r="AC28">
        <f t="shared" si="9"/>
        <v>20</v>
      </c>
      <c r="AD28">
        <f t="shared" si="10"/>
        <v>20</v>
      </c>
      <c r="AE28">
        <f t="shared" si="3"/>
        <v>0</v>
      </c>
      <c r="AF28">
        <f t="shared" si="4"/>
        <v>0</v>
      </c>
      <c r="AH28">
        <f t="shared" si="11"/>
        <v>5.044432006440369</v>
      </c>
      <c r="AI28">
        <f t="shared" si="5"/>
        <v>4.896415715667085</v>
      </c>
      <c r="AJ28">
        <f t="shared" si="6"/>
        <v>4.608415715667085</v>
      </c>
      <c r="AK28">
        <f t="shared" si="12"/>
        <v>-3.8100170832497833</v>
      </c>
      <c r="AU28">
        <f t="shared" si="13"/>
        <v>10.205531778477562</v>
      </c>
    </row>
    <row r="29" spans="1:47" ht="12.75">
      <c r="A29" s="62">
        <v>21</v>
      </c>
      <c r="B29" s="63">
        <v>2.5</v>
      </c>
      <c r="C29" s="64">
        <v>2.4</v>
      </c>
      <c r="D29" s="64">
        <v>2.9</v>
      </c>
      <c r="E29" s="64">
        <v>-2.6</v>
      </c>
      <c r="F29" s="65">
        <f t="shared" si="0"/>
        <v>0.1499999999999999</v>
      </c>
      <c r="G29" s="66">
        <f t="shared" si="7"/>
        <v>98.1971150689789</v>
      </c>
      <c r="H29" s="66">
        <f t="shared" si="1"/>
        <v>2.24482382650812</v>
      </c>
      <c r="I29" s="67">
        <v>-3.4</v>
      </c>
      <c r="J29" s="65"/>
      <c r="K29" s="67">
        <v>2.5</v>
      </c>
      <c r="L29" s="64">
        <v>3.2</v>
      </c>
      <c r="M29" s="64"/>
      <c r="N29" s="64">
        <v>5.3</v>
      </c>
      <c r="O29" s="65">
        <v>7.1</v>
      </c>
      <c r="P29" s="68" t="s">
        <v>133</v>
      </c>
      <c r="Q29" s="69">
        <v>15</v>
      </c>
      <c r="R29" s="66">
        <v>0</v>
      </c>
      <c r="S29" s="66"/>
      <c r="T29" s="66">
        <v>0.6</v>
      </c>
      <c r="U29" s="66"/>
      <c r="V29" s="70">
        <v>8</v>
      </c>
      <c r="W29" s="63">
        <v>994.5</v>
      </c>
      <c r="X29" s="120">
        <f t="shared" si="2"/>
        <v>1005.021070529427</v>
      </c>
      <c r="Y29" s="126">
        <v>0</v>
      </c>
      <c r="Z29" s="133">
        <v>0</v>
      </c>
      <c r="AA29" s="126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7.310800962158791</v>
      </c>
      <c r="AI29">
        <f t="shared" si="5"/>
        <v>7.258895633275086</v>
      </c>
      <c r="AJ29">
        <f t="shared" si="6"/>
        <v>7.178995633275085</v>
      </c>
      <c r="AK29">
        <f t="shared" si="12"/>
        <v>2.24482382650812</v>
      </c>
      <c r="AU29">
        <f t="shared" si="13"/>
        <v>10.392231442003842</v>
      </c>
    </row>
    <row r="30" spans="1:47" ht="12.75">
      <c r="A30" s="71">
        <v>22</v>
      </c>
      <c r="B30" s="72">
        <v>0.4</v>
      </c>
      <c r="C30" s="73">
        <v>0.3</v>
      </c>
      <c r="D30" s="73">
        <v>4</v>
      </c>
      <c r="E30" s="73">
        <v>-0.4</v>
      </c>
      <c r="F30" s="74">
        <f t="shared" si="0"/>
        <v>1.8</v>
      </c>
      <c r="G30" s="66">
        <f t="shared" si="7"/>
        <v>98.00666284811513</v>
      </c>
      <c r="H30" s="75">
        <f t="shared" si="1"/>
        <v>0.12251304985132115</v>
      </c>
      <c r="I30" s="76">
        <v>-2</v>
      </c>
      <c r="J30" s="74"/>
      <c r="K30" s="76">
        <v>2</v>
      </c>
      <c r="L30" s="73">
        <v>3.8</v>
      </c>
      <c r="M30" s="73"/>
      <c r="N30" s="73">
        <v>5.5</v>
      </c>
      <c r="O30" s="74">
        <v>7</v>
      </c>
      <c r="P30" s="77" t="s">
        <v>134</v>
      </c>
      <c r="Q30" s="78">
        <v>8</v>
      </c>
      <c r="R30" s="75">
        <v>1.2</v>
      </c>
      <c r="S30" s="75"/>
      <c r="T30" s="75">
        <v>0</v>
      </c>
      <c r="U30" s="75"/>
      <c r="V30" s="79">
        <v>8</v>
      </c>
      <c r="W30" s="72">
        <v>1010.5</v>
      </c>
      <c r="X30" s="120">
        <f t="shared" si="2"/>
        <v>1021.2729169149779</v>
      </c>
      <c r="Y30" s="126">
        <v>0</v>
      </c>
      <c r="Z30" s="133">
        <v>0</v>
      </c>
      <c r="AA30" s="126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6.286942849347582</v>
      </c>
      <c r="AI30">
        <f t="shared" si="5"/>
        <v>6.2415228818137685</v>
      </c>
      <c r="AJ30">
        <f t="shared" si="6"/>
        <v>6.161622881813768</v>
      </c>
      <c r="AK30">
        <f t="shared" si="12"/>
        <v>0.12251304985132115</v>
      </c>
      <c r="AU30">
        <f t="shared" si="13"/>
        <v>10.576062973312764</v>
      </c>
    </row>
    <row r="31" spans="1:47" ht="12.75">
      <c r="A31" s="62">
        <v>23</v>
      </c>
      <c r="B31" s="63">
        <v>-2.2</v>
      </c>
      <c r="C31" s="64">
        <v>-2.5</v>
      </c>
      <c r="D31" s="64">
        <v>6.9</v>
      </c>
      <c r="E31" s="64">
        <v>-3.7</v>
      </c>
      <c r="F31" s="65">
        <f t="shared" si="0"/>
        <v>1.6</v>
      </c>
      <c r="G31" s="66">
        <f t="shared" si="7"/>
        <v>93.64271596862119</v>
      </c>
      <c r="H31" s="66">
        <f t="shared" si="1"/>
        <v>-3.0833831350702443</v>
      </c>
      <c r="I31" s="67">
        <v>-7.6</v>
      </c>
      <c r="J31" s="65"/>
      <c r="K31" s="67">
        <v>0.6</v>
      </c>
      <c r="L31" s="64">
        <v>1.5</v>
      </c>
      <c r="M31" s="64"/>
      <c r="N31" s="64">
        <v>5.4</v>
      </c>
      <c r="O31" s="65">
        <v>7</v>
      </c>
      <c r="P31" s="68" t="s">
        <v>104</v>
      </c>
      <c r="Q31" s="69">
        <v>30</v>
      </c>
      <c r="R31" s="66">
        <v>0.3</v>
      </c>
      <c r="S31" s="66"/>
      <c r="T31" s="66">
        <v>3.1</v>
      </c>
      <c r="U31" s="66"/>
      <c r="V31" s="70">
        <v>1</v>
      </c>
      <c r="W31" s="63">
        <v>1012.7</v>
      </c>
      <c r="X31" s="120">
        <f t="shared" si="2"/>
        <v>1023.6006219229947</v>
      </c>
      <c r="Y31" s="126">
        <v>0</v>
      </c>
      <c r="Z31" s="133">
        <v>0</v>
      </c>
      <c r="AA31" s="126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5.19639990390278</v>
      </c>
      <c r="AI31">
        <f t="shared" si="5"/>
        <v>5.082050002605385</v>
      </c>
      <c r="AJ31">
        <f t="shared" si="6"/>
        <v>4.866050002605385</v>
      </c>
      <c r="AK31">
        <f t="shared" si="12"/>
        <v>-3.0833831350702443</v>
      </c>
      <c r="AU31">
        <f t="shared" si="13"/>
        <v>10.211564480041588</v>
      </c>
    </row>
    <row r="32" spans="1:47" ht="12.75">
      <c r="A32" s="71">
        <v>24</v>
      </c>
      <c r="B32" s="72">
        <v>2</v>
      </c>
      <c r="C32" s="73">
        <v>1.3</v>
      </c>
      <c r="D32" s="73">
        <v>6.6</v>
      </c>
      <c r="E32" s="73">
        <v>-2.2</v>
      </c>
      <c r="F32" s="74">
        <f t="shared" si="0"/>
        <v>2.1999999999999997</v>
      </c>
      <c r="G32" s="66">
        <f t="shared" si="7"/>
        <v>87.1748827575565</v>
      </c>
      <c r="H32" s="75">
        <f t="shared" si="1"/>
        <v>0.09600195339124293</v>
      </c>
      <c r="I32" s="76">
        <v>-2.1</v>
      </c>
      <c r="J32" s="74"/>
      <c r="K32" s="76">
        <v>1.5</v>
      </c>
      <c r="L32" s="73">
        <v>2</v>
      </c>
      <c r="M32" s="73"/>
      <c r="N32" s="73">
        <v>5.4</v>
      </c>
      <c r="O32" s="74">
        <v>6.9</v>
      </c>
      <c r="P32" s="77" t="s">
        <v>135</v>
      </c>
      <c r="Q32" s="78">
        <v>20</v>
      </c>
      <c r="R32" s="75">
        <v>0.3</v>
      </c>
      <c r="S32" s="75"/>
      <c r="T32" s="75">
        <v>0</v>
      </c>
      <c r="U32" s="75"/>
      <c r="V32" s="79">
        <v>4</v>
      </c>
      <c r="W32" s="72">
        <v>1015.8</v>
      </c>
      <c r="X32" s="120">
        <f t="shared" si="2"/>
        <v>1026.566057669786</v>
      </c>
      <c r="Y32" s="126">
        <v>0</v>
      </c>
      <c r="Z32" s="133">
        <v>0</v>
      </c>
      <c r="AA32" s="126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7.054516284028025</v>
      </c>
      <c r="AI32">
        <f t="shared" si="5"/>
        <v>6.709066299714163</v>
      </c>
      <c r="AJ32">
        <f t="shared" si="6"/>
        <v>6.149766299714162</v>
      </c>
      <c r="AK32">
        <f t="shared" si="12"/>
        <v>0.09600195339124293</v>
      </c>
      <c r="AU32">
        <f t="shared" si="13"/>
        <v>10.50109267495966</v>
      </c>
    </row>
    <row r="33" spans="1:47" ht="12.75">
      <c r="A33" s="62">
        <v>25</v>
      </c>
      <c r="B33" s="63">
        <v>3.1</v>
      </c>
      <c r="C33" s="64">
        <v>2.3</v>
      </c>
      <c r="D33" s="64">
        <v>9.3</v>
      </c>
      <c r="E33" s="64">
        <v>0.7</v>
      </c>
      <c r="F33" s="65">
        <f t="shared" si="0"/>
        <v>5</v>
      </c>
      <c r="G33" s="66">
        <f t="shared" si="7"/>
        <v>86.09206108080902</v>
      </c>
      <c r="H33" s="66">
        <f t="shared" si="1"/>
        <v>1.0051967044923444</v>
      </c>
      <c r="I33" s="67">
        <v>-3.7</v>
      </c>
      <c r="J33" s="65"/>
      <c r="K33" s="67">
        <v>2.9</v>
      </c>
      <c r="L33" s="64">
        <v>3.3</v>
      </c>
      <c r="M33" s="64"/>
      <c r="N33" s="64">
        <v>5.4</v>
      </c>
      <c r="O33" s="65">
        <v>6.9</v>
      </c>
      <c r="P33" s="68" t="s">
        <v>126</v>
      </c>
      <c r="Q33" s="69">
        <v>17</v>
      </c>
      <c r="R33" s="66">
        <v>3</v>
      </c>
      <c r="S33" s="66"/>
      <c r="T33" s="66">
        <v>0.7</v>
      </c>
      <c r="U33" s="66"/>
      <c r="V33" s="70">
        <v>0</v>
      </c>
      <c r="W33" s="63">
        <v>1017.6</v>
      </c>
      <c r="X33" s="120">
        <f t="shared" si="2"/>
        <v>1028.3419254305786</v>
      </c>
      <c r="Y33" s="126">
        <v>0</v>
      </c>
      <c r="Z33" s="133">
        <v>0</v>
      </c>
      <c r="AA33" s="126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7.629177622521602</v>
      </c>
      <c r="AI33">
        <f t="shared" si="5"/>
        <v>7.207316258744711</v>
      </c>
      <c r="AJ33">
        <f t="shared" si="6"/>
        <v>6.568116258744711</v>
      </c>
      <c r="AK33">
        <f t="shared" si="12"/>
        <v>1.0051967044923444</v>
      </c>
      <c r="AU33">
        <f t="shared" si="13"/>
        <v>10.5195416310477</v>
      </c>
    </row>
    <row r="34" spans="1:47" ht="12.75">
      <c r="A34" s="71">
        <v>26</v>
      </c>
      <c r="B34" s="72">
        <v>7</v>
      </c>
      <c r="C34" s="73">
        <v>5.6</v>
      </c>
      <c r="D34" s="73">
        <v>7.2</v>
      </c>
      <c r="E34" s="73">
        <v>3.1</v>
      </c>
      <c r="F34" s="74">
        <f t="shared" si="0"/>
        <v>5.15</v>
      </c>
      <c r="G34" s="66">
        <f t="shared" si="7"/>
        <v>79.61741592996785</v>
      </c>
      <c r="H34" s="75">
        <f t="shared" si="1"/>
        <v>3.723466257095769</v>
      </c>
      <c r="I34" s="76">
        <v>3.4</v>
      </c>
      <c r="J34" s="74"/>
      <c r="K34" s="76">
        <v>5.1</v>
      </c>
      <c r="L34" s="73">
        <v>6.2</v>
      </c>
      <c r="M34" s="73"/>
      <c r="N34" s="73">
        <v>5.7</v>
      </c>
      <c r="O34" s="74">
        <v>6.9</v>
      </c>
      <c r="P34" s="77" t="s">
        <v>144</v>
      </c>
      <c r="Q34" s="78">
        <v>25</v>
      </c>
      <c r="R34" s="75">
        <v>0.2</v>
      </c>
      <c r="S34" s="75"/>
      <c r="T34" s="75">
        <v>0.6</v>
      </c>
      <c r="U34" s="75"/>
      <c r="V34" s="79">
        <v>7</v>
      </c>
      <c r="W34" s="72">
        <v>1012.5</v>
      </c>
      <c r="X34" s="120">
        <f t="shared" si="2"/>
        <v>1023.038395834341</v>
      </c>
      <c r="Y34" s="126">
        <v>0</v>
      </c>
      <c r="Z34" s="133">
        <v>0</v>
      </c>
      <c r="AA34" s="126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10.014043920115377</v>
      </c>
      <c r="AI34">
        <f t="shared" si="5"/>
        <v>9.091522999287918</v>
      </c>
      <c r="AJ34">
        <f t="shared" si="6"/>
        <v>7.972922999287917</v>
      </c>
      <c r="AK34">
        <f t="shared" si="12"/>
        <v>3.723466257095769</v>
      </c>
      <c r="AU34">
        <f t="shared" si="13"/>
        <v>10.701981520869312</v>
      </c>
    </row>
    <row r="35" spans="1:47" ht="12.75">
      <c r="A35" s="62">
        <v>27</v>
      </c>
      <c r="B35" s="63">
        <v>5.7</v>
      </c>
      <c r="C35" s="64">
        <v>5</v>
      </c>
      <c r="D35" s="64">
        <v>9.3</v>
      </c>
      <c r="E35" s="64">
        <v>3.1</v>
      </c>
      <c r="F35" s="65">
        <f t="shared" si="0"/>
        <v>6.2</v>
      </c>
      <c r="G35" s="66">
        <f t="shared" si="7"/>
        <v>89.1374194126859</v>
      </c>
      <c r="H35" s="66">
        <f t="shared" si="1"/>
        <v>4.05353700438324</v>
      </c>
      <c r="I35" s="67">
        <v>-0.3</v>
      </c>
      <c r="J35" s="65"/>
      <c r="K35" s="67">
        <v>4.4</v>
      </c>
      <c r="L35" s="64">
        <v>4.8</v>
      </c>
      <c r="M35" s="64"/>
      <c r="N35" s="64">
        <v>6</v>
      </c>
      <c r="O35" s="65">
        <v>7</v>
      </c>
      <c r="P35" s="68" t="s">
        <v>145</v>
      </c>
      <c r="Q35" s="69">
        <v>17</v>
      </c>
      <c r="R35" s="66">
        <v>0.6</v>
      </c>
      <c r="S35" s="66"/>
      <c r="T35" s="66">
        <v>0.3</v>
      </c>
      <c r="U35" s="66"/>
      <c r="V35" s="70">
        <v>8</v>
      </c>
      <c r="W35" s="63">
        <v>1016.5</v>
      </c>
      <c r="X35" s="120">
        <f t="shared" si="2"/>
        <v>1027.1296539655445</v>
      </c>
      <c r="Y35" s="126">
        <v>0</v>
      </c>
      <c r="Z35" s="133">
        <v>0</v>
      </c>
      <c r="AA35" s="126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9.154837291812974</v>
      </c>
      <c r="AI35">
        <f t="shared" si="5"/>
        <v>8.719685713352307</v>
      </c>
      <c r="AJ35">
        <f t="shared" si="6"/>
        <v>8.160385713352307</v>
      </c>
      <c r="AK35">
        <f t="shared" si="12"/>
        <v>4.05353700438324</v>
      </c>
      <c r="AU35">
        <f t="shared" si="13"/>
        <v>10.790531848981185</v>
      </c>
    </row>
    <row r="36" spans="1:47" ht="12.75">
      <c r="A36" s="71">
        <v>28</v>
      </c>
      <c r="B36" s="72">
        <v>9.2</v>
      </c>
      <c r="C36" s="73">
        <v>8.5</v>
      </c>
      <c r="D36" s="73">
        <v>9.4</v>
      </c>
      <c r="E36" s="73">
        <v>5.7</v>
      </c>
      <c r="F36" s="74">
        <f t="shared" si="0"/>
        <v>7.550000000000001</v>
      </c>
      <c r="G36" s="66">
        <f t="shared" si="7"/>
        <v>90.56814776160121</v>
      </c>
      <c r="H36" s="75">
        <f t="shared" si="1"/>
        <v>7.739423487828397</v>
      </c>
      <c r="I36" s="76">
        <v>3.7</v>
      </c>
      <c r="J36" s="74"/>
      <c r="K36" s="76">
        <v>6.2</v>
      </c>
      <c r="L36" s="73">
        <v>6.5</v>
      </c>
      <c r="M36" s="73"/>
      <c r="N36" s="73">
        <v>6.2</v>
      </c>
      <c r="O36" s="74">
        <v>7</v>
      </c>
      <c r="P36" s="77" t="s">
        <v>111</v>
      </c>
      <c r="Q36" s="78">
        <v>58</v>
      </c>
      <c r="R36" s="75">
        <v>4</v>
      </c>
      <c r="S36" s="75"/>
      <c r="T36" s="75">
        <v>0.7</v>
      </c>
      <c r="U36" s="75"/>
      <c r="V36" s="79">
        <v>8</v>
      </c>
      <c r="W36" s="72">
        <v>987.5</v>
      </c>
      <c r="X36" s="120">
        <f t="shared" si="2"/>
        <v>997.6976211361651</v>
      </c>
      <c r="Y36" s="126">
        <v>0</v>
      </c>
      <c r="Z36" s="133">
        <v>1</v>
      </c>
      <c r="AA36" s="126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28</v>
      </c>
      <c r="AH36">
        <f t="shared" si="11"/>
        <v>11.630815163633265</v>
      </c>
      <c r="AI36">
        <f t="shared" si="5"/>
        <v>11.093113863278093</v>
      </c>
      <c r="AJ36">
        <f t="shared" si="6"/>
        <v>10.533813863278095</v>
      </c>
      <c r="AK36">
        <f t="shared" si="12"/>
        <v>7.739423487828397</v>
      </c>
      <c r="AU36">
        <f t="shared" si="13"/>
        <v>10.78101230506443</v>
      </c>
    </row>
    <row r="37" spans="1:47" ht="12.75">
      <c r="A37" s="62">
        <v>29</v>
      </c>
      <c r="B37" s="63">
        <v>1.2</v>
      </c>
      <c r="C37" s="64">
        <v>1</v>
      </c>
      <c r="D37" s="64">
        <v>2.9</v>
      </c>
      <c r="E37" s="64">
        <v>0.7</v>
      </c>
      <c r="F37" s="65">
        <f t="shared" si="0"/>
        <v>1.7999999999999998</v>
      </c>
      <c r="G37" s="66">
        <f t="shared" si="7"/>
        <v>96.17018205676203</v>
      </c>
      <c r="H37" s="66">
        <f t="shared" si="1"/>
        <v>0.6588108940164801</v>
      </c>
      <c r="I37" s="67">
        <v>-0.7</v>
      </c>
      <c r="J37" s="65"/>
      <c r="K37" s="67">
        <v>1.7</v>
      </c>
      <c r="L37" s="64">
        <v>2.5</v>
      </c>
      <c r="M37" s="64"/>
      <c r="N37" s="64">
        <v>6</v>
      </c>
      <c r="O37" s="65">
        <v>7.1</v>
      </c>
      <c r="P37" s="68" t="s">
        <v>125</v>
      </c>
      <c r="Q37" s="69">
        <v>27</v>
      </c>
      <c r="R37" s="66">
        <v>0.2</v>
      </c>
      <c r="S37" s="66"/>
      <c r="T37" s="66">
        <v>14.1</v>
      </c>
      <c r="U37" s="66"/>
      <c r="V37" s="70">
        <v>4</v>
      </c>
      <c r="W37" s="63">
        <v>972.8</v>
      </c>
      <c r="X37" s="120">
        <f t="shared" si="2"/>
        <v>983.1405689679252</v>
      </c>
      <c r="Y37" s="126">
        <v>0</v>
      </c>
      <c r="Z37" s="133">
        <v>1</v>
      </c>
      <c r="AA37" s="126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29</v>
      </c>
      <c r="AF37">
        <f t="shared" si="4"/>
        <v>0</v>
      </c>
      <c r="AH37">
        <f t="shared" si="11"/>
        <v>6.6609578655798565</v>
      </c>
      <c r="AI37">
        <f t="shared" si="5"/>
        <v>6.565655306052358</v>
      </c>
      <c r="AJ37">
        <f t="shared" si="6"/>
        <v>6.405855306052358</v>
      </c>
      <c r="AK37">
        <f t="shared" si="12"/>
        <v>0.6588108940164801</v>
      </c>
      <c r="AU37">
        <f t="shared" si="13"/>
        <v>10.521070529426988</v>
      </c>
    </row>
    <row r="38" spans="1:47" ht="12.75">
      <c r="A38" s="71">
        <v>30</v>
      </c>
      <c r="B38" s="72">
        <v>0.8</v>
      </c>
      <c r="C38" s="73">
        <v>0.7</v>
      </c>
      <c r="D38" s="73">
        <v>4.8</v>
      </c>
      <c r="E38" s="73">
        <v>-0.4</v>
      </c>
      <c r="F38" s="74">
        <f t="shared" si="0"/>
        <v>2.1999999999999997</v>
      </c>
      <c r="G38" s="66">
        <f t="shared" si="7"/>
        <v>98.04531816148958</v>
      </c>
      <c r="H38" s="75">
        <f t="shared" si="1"/>
        <v>0.5270320644598108</v>
      </c>
      <c r="I38" s="76">
        <v>-0.3</v>
      </c>
      <c r="J38" s="74"/>
      <c r="K38" s="76">
        <v>2.1</v>
      </c>
      <c r="L38" s="73">
        <v>2.7</v>
      </c>
      <c r="M38" s="73"/>
      <c r="N38" s="73">
        <v>5.7</v>
      </c>
      <c r="O38" s="74">
        <v>7.1</v>
      </c>
      <c r="P38" s="77" t="s">
        <v>152</v>
      </c>
      <c r="Q38" s="78">
        <v>20</v>
      </c>
      <c r="R38" s="75">
        <v>3</v>
      </c>
      <c r="S38" s="75"/>
      <c r="T38" s="75">
        <v>1.2</v>
      </c>
      <c r="U38" s="75"/>
      <c r="V38" s="79">
        <v>7</v>
      </c>
      <c r="W38" s="72">
        <v>968.8</v>
      </c>
      <c r="X38" s="120">
        <f t="shared" si="2"/>
        <v>979.1131799237602</v>
      </c>
      <c r="Y38" s="126">
        <v>0</v>
      </c>
      <c r="Z38" s="133">
        <v>1</v>
      </c>
      <c r="AA38" s="126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6.471560733479681</v>
      </c>
      <c r="AI38">
        <f t="shared" si="5"/>
        <v>6.424962311154182</v>
      </c>
      <c r="AJ38">
        <f t="shared" si="6"/>
        <v>6.345062311154182</v>
      </c>
      <c r="AK38">
        <f t="shared" si="12"/>
        <v>0.5270320644598108</v>
      </c>
      <c r="AU38">
        <f t="shared" si="13"/>
        <v>10.772916914977891</v>
      </c>
    </row>
    <row r="39" spans="1:47" ht="12.75">
      <c r="A39" s="62">
        <v>31</v>
      </c>
      <c r="B39" s="63">
        <v>4.4</v>
      </c>
      <c r="C39" s="64">
        <v>3.1</v>
      </c>
      <c r="D39" s="64">
        <v>5.5</v>
      </c>
      <c r="E39" s="64">
        <v>0.7</v>
      </c>
      <c r="F39" s="65">
        <f t="shared" si="0"/>
        <v>3.1</v>
      </c>
      <c r="G39" s="66">
        <f t="shared" si="7"/>
        <v>78.82088018422768</v>
      </c>
      <c r="H39" s="66">
        <f t="shared" si="1"/>
        <v>1.0523376326392795</v>
      </c>
      <c r="I39" s="67">
        <v>-0.9</v>
      </c>
      <c r="J39" s="65"/>
      <c r="K39" s="67">
        <v>3.1</v>
      </c>
      <c r="L39" s="64">
        <v>3.3</v>
      </c>
      <c r="M39" s="64"/>
      <c r="N39" s="64">
        <v>5.3</v>
      </c>
      <c r="O39" s="65">
        <v>6.9</v>
      </c>
      <c r="P39" s="68" t="s">
        <v>153</v>
      </c>
      <c r="Q39" s="69">
        <v>22</v>
      </c>
      <c r="R39" s="66">
        <v>1</v>
      </c>
      <c r="S39" s="66"/>
      <c r="T39" s="66">
        <v>0</v>
      </c>
      <c r="U39" s="66"/>
      <c r="V39" s="70">
        <v>5</v>
      </c>
      <c r="W39" s="63">
        <v>975.2</v>
      </c>
      <c r="X39" s="120">
        <f t="shared" si="2"/>
        <v>985.4458326870545</v>
      </c>
      <c r="Y39" s="126">
        <v>0</v>
      </c>
      <c r="Z39" s="133">
        <v>0</v>
      </c>
      <c r="AA39" s="126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8.36133472135519</v>
      </c>
      <c r="AI39">
        <f t="shared" si="5"/>
        <v>7.629177622521602</v>
      </c>
      <c r="AJ39">
        <f t="shared" si="6"/>
        <v>6.590477622521601</v>
      </c>
      <c r="AK39">
        <f t="shared" si="12"/>
        <v>1.0523376326392795</v>
      </c>
      <c r="AU39">
        <f t="shared" si="13"/>
        <v>10.900621922994677</v>
      </c>
    </row>
    <row r="40" spans="1:47" ht="13.5" thickBot="1">
      <c r="A40" s="106"/>
      <c r="B40" s="107"/>
      <c r="C40" s="108"/>
      <c r="D40" s="108"/>
      <c r="E40" s="108"/>
      <c r="F40" s="109"/>
      <c r="G40" s="110"/>
      <c r="H40" s="110"/>
      <c r="I40" s="111"/>
      <c r="J40" s="109"/>
      <c r="K40" s="111"/>
      <c r="L40" s="108"/>
      <c r="M40" s="108"/>
      <c r="N40" s="108"/>
      <c r="O40" s="109"/>
      <c r="P40" s="107"/>
      <c r="Q40" s="109"/>
      <c r="R40" s="110"/>
      <c r="S40" s="110"/>
      <c r="T40" s="110"/>
      <c r="U40" s="110"/>
      <c r="V40" s="110"/>
      <c r="W40" s="107"/>
      <c r="X40" s="121"/>
      <c r="Y40" s="128"/>
      <c r="Z40" s="134"/>
      <c r="AA40" s="128"/>
      <c r="AU40">
        <f t="shared" si="13"/>
        <v>10.766057669786054</v>
      </c>
    </row>
    <row r="41" spans="1:47" ht="13.5" thickBot="1">
      <c r="A41" s="112" t="s">
        <v>19</v>
      </c>
      <c r="B41" s="113">
        <f>SUM(B9:B39)</f>
        <v>118.60000000000004</v>
      </c>
      <c r="C41" s="114">
        <f aca="true" t="shared" si="14" ref="C41:V41">SUM(C9:C39)</f>
        <v>95.79999999999998</v>
      </c>
      <c r="D41" s="114">
        <f t="shared" si="14"/>
        <v>225.20000000000002</v>
      </c>
      <c r="E41" s="114">
        <f t="shared" si="14"/>
        <v>35.30000000000002</v>
      </c>
      <c r="F41" s="115">
        <f t="shared" si="14"/>
        <v>130.25</v>
      </c>
      <c r="G41" s="116">
        <f t="shared" si="14"/>
        <v>2744.642864914695</v>
      </c>
      <c r="H41" s="116">
        <f>SUM(H9:H39)</f>
        <v>62.87661271314909</v>
      </c>
      <c r="I41" s="117">
        <f t="shared" si="14"/>
        <v>-31.400000000000002</v>
      </c>
      <c r="J41" s="115">
        <f t="shared" si="14"/>
        <v>0</v>
      </c>
      <c r="K41" s="117">
        <f t="shared" si="14"/>
        <v>111.10000000000001</v>
      </c>
      <c r="L41" s="114">
        <f t="shared" si="14"/>
        <v>129.3</v>
      </c>
      <c r="M41" s="114">
        <f t="shared" si="14"/>
        <v>0</v>
      </c>
      <c r="N41" s="114">
        <f t="shared" si="14"/>
        <v>193.9</v>
      </c>
      <c r="O41" s="115">
        <f t="shared" si="14"/>
        <v>232.4</v>
      </c>
      <c r="P41" s="113"/>
      <c r="Q41" s="118">
        <f t="shared" si="14"/>
        <v>809</v>
      </c>
      <c r="R41" s="116">
        <f t="shared" si="14"/>
        <v>43.20000000000001</v>
      </c>
      <c r="S41" s="116"/>
      <c r="T41" s="116">
        <f>SUM(T9:T39)</f>
        <v>50.20000000000001</v>
      </c>
      <c r="U41" s="138"/>
      <c r="V41" s="118">
        <f t="shared" si="14"/>
        <v>143</v>
      </c>
      <c r="W41" s="116">
        <f>SUM(W9:W39)</f>
        <v>31029.599999999995</v>
      </c>
      <c r="X41" s="122">
        <f>SUM(X9:X39)</f>
        <v>31356.35721595946</v>
      </c>
      <c r="Y41" s="116">
        <f>SUM(Y9:Y39)</f>
        <v>0</v>
      </c>
      <c r="Z41" s="122">
        <f>SUM(Z9:Z39)</f>
        <v>5</v>
      </c>
      <c r="AA41" s="137">
        <f>SUM(AA9:AA39)</f>
        <v>0</v>
      </c>
      <c r="AB41">
        <f>MAX(AB9:AB39)</f>
        <v>9</v>
      </c>
      <c r="AC41">
        <f>MAX(AC9:AC39)</f>
        <v>20</v>
      </c>
      <c r="AD41">
        <f>MAX(AD9:AD39)</f>
        <v>20</v>
      </c>
      <c r="AE41">
        <f>MAX(AE9:AE39)</f>
        <v>29</v>
      </c>
      <c r="AF41">
        <f>MAX(AF9:AF39)</f>
        <v>28</v>
      </c>
      <c r="AU41">
        <f t="shared" si="13"/>
        <v>10.741925430578648</v>
      </c>
    </row>
    <row r="42" spans="1:47" ht="12.75">
      <c r="A42" s="71" t="s">
        <v>20</v>
      </c>
      <c r="B42" s="72">
        <f>AVERAGE(B9:B39)</f>
        <v>3.8258064516129044</v>
      </c>
      <c r="C42" s="73">
        <f aca="true" t="shared" si="15" ref="C42:V42">AVERAGE(C9:C39)</f>
        <v>3.090322580645161</v>
      </c>
      <c r="D42" s="73">
        <f t="shared" si="15"/>
        <v>7.264516129032258</v>
      </c>
      <c r="E42" s="73">
        <f t="shared" si="15"/>
        <v>1.1387096774193555</v>
      </c>
      <c r="F42" s="74">
        <f t="shared" si="15"/>
        <v>4.201612903225806</v>
      </c>
      <c r="G42" s="75">
        <f t="shared" si="15"/>
        <v>88.53686661015145</v>
      </c>
      <c r="H42" s="75">
        <f>AVERAGE(H9:H39)</f>
        <v>2.0282778294564223</v>
      </c>
      <c r="I42" s="76">
        <f t="shared" si="15"/>
        <v>-1.0129032258064516</v>
      </c>
      <c r="J42" s="74" t="e">
        <f t="shared" si="15"/>
        <v>#DIV/0!</v>
      </c>
      <c r="K42" s="76">
        <f t="shared" si="15"/>
        <v>3.5838709677419356</v>
      </c>
      <c r="L42" s="73">
        <f t="shared" si="15"/>
        <v>4.170967741935484</v>
      </c>
      <c r="M42" s="73" t="e">
        <f t="shared" si="15"/>
        <v>#DIV/0!</v>
      </c>
      <c r="N42" s="73">
        <f t="shared" si="15"/>
        <v>6.254838709677419</v>
      </c>
      <c r="O42" s="74">
        <f t="shared" si="15"/>
        <v>7.496774193548387</v>
      </c>
      <c r="P42" s="72"/>
      <c r="Q42" s="74">
        <f t="shared" si="15"/>
        <v>26.096774193548388</v>
      </c>
      <c r="R42" s="75">
        <f t="shared" si="15"/>
        <v>1.3935483870967744</v>
      </c>
      <c r="S42" s="75"/>
      <c r="T42" s="75">
        <f>AVERAGE(T9:T39)</f>
        <v>1.6733333333333336</v>
      </c>
      <c r="U42" s="75"/>
      <c r="V42" s="75">
        <f t="shared" si="15"/>
        <v>4.612903225806452</v>
      </c>
      <c r="W42" s="75">
        <f>AVERAGE(W9:W39)</f>
        <v>1000.9548387096772</v>
      </c>
      <c r="X42" s="123">
        <f>AVERAGE(X9:X39)</f>
        <v>1011.4953940632083</v>
      </c>
      <c r="Y42" s="126"/>
      <c r="Z42" s="133"/>
      <c r="AA42" s="129"/>
      <c r="AU42">
        <f t="shared" si="13"/>
        <v>10.538395834340996</v>
      </c>
    </row>
    <row r="43" spans="1:47" ht="12.75">
      <c r="A43" s="71" t="s">
        <v>21</v>
      </c>
      <c r="B43" s="72">
        <f>MAX(B9:B39)</f>
        <v>10.8</v>
      </c>
      <c r="C43" s="73">
        <f aca="true" t="shared" si="16" ref="C43:V43">MAX(C9:C39)</f>
        <v>9.4</v>
      </c>
      <c r="D43" s="73">
        <f t="shared" si="16"/>
        <v>15.6</v>
      </c>
      <c r="E43" s="73">
        <f t="shared" si="16"/>
        <v>9.7</v>
      </c>
      <c r="F43" s="74">
        <f t="shared" si="16"/>
        <v>10.15</v>
      </c>
      <c r="G43" s="75">
        <f t="shared" si="16"/>
        <v>100</v>
      </c>
      <c r="H43" s="75">
        <f>MAX(H9:H39)</f>
        <v>8.579585052980118</v>
      </c>
      <c r="I43" s="76">
        <f t="shared" si="16"/>
        <v>7</v>
      </c>
      <c r="J43" s="74">
        <f t="shared" si="16"/>
        <v>0</v>
      </c>
      <c r="K43" s="76">
        <f t="shared" si="16"/>
        <v>7.7</v>
      </c>
      <c r="L43" s="73">
        <f t="shared" si="16"/>
        <v>8.5</v>
      </c>
      <c r="M43" s="73">
        <f t="shared" si="16"/>
        <v>0</v>
      </c>
      <c r="N43" s="73">
        <f t="shared" si="16"/>
        <v>7.7</v>
      </c>
      <c r="O43" s="74">
        <f t="shared" si="16"/>
        <v>8.1</v>
      </c>
      <c r="P43" s="72"/>
      <c r="Q43" s="69">
        <f t="shared" si="16"/>
        <v>58</v>
      </c>
      <c r="R43" s="75">
        <f t="shared" si="16"/>
        <v>4</v>
      </c>
      <c r="S43" s="75"/>
      <c r="T43" s="75">
        <f>MAX(T9:T39)</f>
        <v>14.1</v>
      </c>
      <c r="U43" s="139"/>
      <c r="V43" s="69">
        <f t="shared" si="16"/>
        <v>8</v>
      </c>
      <c r="W43" s="75">
        <f>MAX(W9:W39)</f>
        <v>1024.6</v>
      </c>
      <c r="X43" s="123">
        <f>MAX(X9:X39)</f>
        <v>1035.6863553986511</v>
      </c>
      <c r="Y43" s="126"/>
      <c r="Z43" s="133"/>
      <c r="AA43" s="126"/>
      <c r="AU43">
        <f t="shared" si="13"/>
        <v>10.629653965544541</v>
      </c>
    </row>
    <row r="44" spans="1:47" ht="13.5" thickBot="1">
      <c r="A44" s="80" t="s">
        <v>22</v>
      </c>
      <c r="B44" s="81">
        <f>MIN(B9:B39)</f>
        <v>-3.6</v>
      </c>
      <c r="C44" s="82">
        <f aca="true" t="shared" si="17" ref="C44:V44">MIN(C9:C39)</f>
        <v>-3.8</v>
      </c>
      <c r="D44" s="82">
        <f t="shared" si="17"/>
        <v>2.1</v>
      </c>
      <c r="E44" s="82">
        <f t="shared" si="17"/>
        <v>-4.5</v>
      </c>
      <c r="F44" s="83">
        <f t="shared" si="17"/>
        <v>-0.6499999999999999</v>
      </c>
      <c r="G44" s="84">
        <f t="shared" si="17"/>
        <v>63.419678110051116</v>
      </c>
      <c r="H44" s="84">
        <f>MIN(H9:H39)</f>
        <v>-4.221698254762505</v>
      </c>
      <c r="I44" s="85">
        <f t="shared" si="17"/>
        <v>-8.2</v>
      </c>
      <c r="J44" s="83">
        <f t="shared" si="17"/>
        <v>0</v>
      </c>
      <c r="K44" s="85">
        <f t="shared" si="17"/>
        <v>0.6</v>
      </c>
      <c r="L44" s="82">
        <f t="shared" si="17"/>
        <v>1.5</v>
      </c>
      <c r="M44" s="82">
        <f t="shared" si="17"/>
        <v>0</v>
      </c>
      <c r="N44" s="82">
        <f t="shared" si="17"/>
        <v>5.3</v>
      </c>
      <c r="O44" s="83">
        <f t="shared" si="17"/>
        <v>6.9</v>
      </c>
      <c r="P44" s="81"/>
      <c r="Q44" s="119">
        <f t="shared" si="17"/>
        <v>8</v>
      </c>
      <c r="R44" s="84">
        <f t="shared" si="17"/>
        <v>0</v>
      </c>
      <c r="S44" s="84"/>
      <c r="T44" s="84">
        <f>MIN(T9:T39)</f>
        <v>0</v>
      </c>
      <c r="U44" s="140"/>
      <c r="V44" s="119">
        <f t="shared" si="17"/>
        <v>0</v>
      </c>
      <c r="W44" s="84">
        <f>MIN(W9:W39)</f>
        <v>968.8</v>
      </c>
      <c r="X44" s="124">
        <f>MIN(X9:X39)</f>
        <v>979.1131799237602</v>
      </c>
      <c r="Y44" s="127"/>
      <c r="Z44" s="135"/>
      <c r="AA44" s="127"/>
      <c r="AU44">
        <f t="shared" si="13"/>
        <v>10.19762113616516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0"/>
      <c r="Z45" s="136"/>
      <c r="AA45" s="100"/>
      <c r="AU45">
        <f t="shared" si="13"/>
        <v>10.340568967925288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10.313179923760265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10.245832687054376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22</v>
      </c>
      <c r="C61">
        <f>DCOUNTA(T8:T38,1,C59:C60)</f>
        <v>12</v>
      </c>
      <c r="D61">
        <f>DCOUNTA(T8:T38,1,D59:D60)</f>
        <v>4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21</v>
      </c>
      <c r="C64">
        <f>(C61-F61)</f>
        <v>11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L36" sqref="L3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160</v>
      </c>
      <c r="I4" s="59" t="s">
        <v>56</v>
      </c>
      <c r="J4" s="59">
        <v>2015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7.264516129032258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1.1387096774193555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4.201612903225806</v>
      </c>
      <c r="D9" s="5">
        <v>0.4</v>
      </c>
      <c r="E9" s="3"/>
      <c r="F9" s="40">
        <v>1</v>
      </c>
      <c r="G9" s="88" t="s">
        <v>106</v>
      </c>
      <c r="H9" s="89"/>
      <c r="I9" s="89"/>
      <c r="J9" s="89"/>
      <c r="K9" s="89"/>
      <c r="L9" s="89"/>
      <c r="M9" s="90"/>
      <c r="N9" s="91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15.6</v>
      </c>
      <c r="C10" s="5" t="s">
        <v>32</v>
      </c>
      <c r="D10" s="5">
        <f>Data1!$AB$41</f>
        <v>9</v>
      </c>
      <c r="E10" s="3"/>
      <c r="F10" s="40">
        <v>2</v>
      </c>
      <c r="G10" s="92" t="s">
        <v>124</v>
      </c>
      <c r="H10" s="86"/>
      <c r="I10" s="86"/>
      <c r="J10" s="86"/>
      <c r="K10" s="86"/>
      <c r="L10" s="86"/>
      <c r="M10" s="87"/>
      <c r="N10" s="93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-4.5</v>
      </c>
      <c r="C11" s="5" t="s">
        <v>32</v>
      </c>
      <c r="D11" s="24">
        <f>Data1!$AC$41</f>
        <v>20</v>
      </c>
      <c r="E11" s="3"/>
      <c r="F11" s="40">
        <v>3</v>
      </c>
      <c r="G11" s="92" t="s">
        <v>123</v>
      </c>
      <c r="H11" s="86"/>
      <c r="I11" s="86"/>
      <c r="J11" s="86"/>
      <c r="K11" s="86"/>
      <c r="L11" s="86"/>
      <c r="M11" s="87"/>
      <c r="N11" s="93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-8.2</v>
      </c>
      <c r="C12" s="5" t="s">
        <v>32</v>
      </c>
      <c r="D12" s="24">
        <f>Data1!$AD$41</f>
        <v>20</v>
      </c>
      <c r="E12" s="3"/>
      <c r="F12" s="40">
        <v>4</v>
      </c>
      <c r="G12" s="92" t="s">
        <v>122</v>
      </c>
      <c r="H12" s="86"/>
      <c r="I12" s="86"/>
      <c r="J12" s="86"/>
      <c r="K12" s="86"/>
      <c r="L12" s="86"/>
      <c r="M12" s="87"/>
      <c r="N12" s="93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7.496774193548387</v>
      </c>
      <c r="C13" s="5"/>
      <c r="D13" s="24"/>
      <c r="E13" s="3"/>
      <c r="F13" s="40">
        <v>5</v>
      </c>
      <c r="G13" s="92" t="s">
        <v>121</v>
      </c>
      <c r="H13" s="86"/>
      <c r="I13" s="86"/>
      <c r="J13" s="86"/>
      <c r="K13" s="86"/>
      <c r="L13" s="86"/>
      <c r="M13" s="87"/>
      <c r="N13" s="93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2" t="s">
        <v>120</v>
      </c>
      <c r="H14" s="86"/>
      <c r="I14" s="86"/>
      <c r="J14" s="86"/>
      <c r="K14" s="86"/>
      <c r="L14" s="86"/>
      <c r="M14" s="87"/>
      <c r="N14" s="93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2" t="s">
        <v>119</v>
      </c>
      <c r="H15" s="86"/>
      <c r="I15" s="86"/>
      <c r="J15" s="86"/>
      <c r="K15" s="86"/>
      <c r="L15" s="86"/>
      <c r="M15" s="87"/>
      <c r="N15" s="93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2" t="s">
        <v>118</v>
      </c>
      <c r="H16" s="86"/>
      <c r="I16" s="86"/>
      <c r="J16" s="86"/>
      <c r="K16" s="86"/>
      <c r="L16" s="86"/>
      <c r="M16" s="87"/>
      <c r="N16" s="93"/>
    </row>
    <row r="17" spans="1:14" ht="12.75">
      <c r="A17" s="26" t="s">
        <v>37</v>
      </c>
      <c r="B17" s="3" t="s">
        <v>38</v>
      </c>
      <c r="C17" s="21">
        <f>Data1!$T$41</f>
        <v>50.20000000000001</v>
      </c>
      <c r="D17" s="5">
        <v>83</v>
      </c>
      <c r="E17" s="3"/>
      <c r="F17" s="40">
        <v>9</v>
      </c>
      <c r="G17" s="92" t="s">
        <v>117</v>
      </c>
      <c r="H17" s="86"/>
      <c r="I17" s="86"/>
      <c r="J17" s="86"/>
      <c r="K17" s="86"/>
      <c r="L17" s="86"/>
      <c r="M17" s="87"/>
      <c r="N17" s="93"/>
    </row>
    <row r="18" spans="1:14" ht="12.75">
      <c r="A18" s="27" t="s">
        <v>39</v>
      </c>
      <c r="B18" s="3"/>
      <c r="C18" s="5">
        <f>Data1!$B$64</f>
        <v>21</v>
      </c>
      <c r="D18" s="5"/>
      <c r="E18" s="3"/>
      <c r="F18" s="40">
        <v>10</v>
      </c>
      <c r="G18" s="92" t="s">
        <v>116</v>
      </c>
      <c r="H18" s="86"/>
      <c r="I18" s="86"/>
      <c r="J18" s="86"/>
      <c r="K18" s="86"/>
      <c r="L18" s="86"/>
      <c r="M18" s="87"/>
      <c r="N18" s="93"/>
    </row>
    <row r="19" spans="1:14" ht="12.75">
      <c r="A19" s="27" t="s">
        <v>40</v>
      </c>
      <c r="B19" s="3"/>
      <c r="C19" s="5">
        <f>Data1!$C$64</f>
        <v>11</v>
      </c>
      <c r="D19" s="5"/>
      <c r="E19" s="3"/>
      <c r="F19" s="40">
        <v>11</v>
      </c>
      <c r="G19" s="92" t="s">
        <v>115</v>
      </c>
      <c r="H19" s="86"/>
      <c r="I19" s="86"/>
      <c r="J19" s="86"/>
      <c r="K19" s="86"/>
      <c r="L19" s="86"/>
      <c r="M19" s="87"/>
      <c r="N19" s="93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2" t="s">
        <v>130</v>
      </c>
      <c r="H20" s="86"/>
      <c r="I20" s="86"/>
      <c r="J20" s="86"/>
      <c r="K20" s="86"/>
      <c r="L20" s="86"/>
      <c r="M20" s="87"/>
      <c r="N20" s="93"/>
    </row>
    <row r="21" spans="1:14" ht="12.75">
      <c r="A21" s="27" t="s">
        <v>41</v>
      </c>
      <c r="B21" s="3" t="s">
        <v>42</v>
      </c>
      <c r="C21" s="5">
        <f>Data1!$T$43</f>
        <v>14.1</v>
      </c>
      <c r="D21" s="5"/>
      <c r="E21" s="3"/>
      <c r="F21" s="40">
        <v>13</v>
      </c>
      <c r="G21" s="92" t="s">
        <v>129</v>
      </c>
      <c r="H21" s="86"/>
      <c r="I21" s="86"/>
      <c r="J21" s="86"/>
      <c r="K21" s="86"/>
      <c r="L21" s="86"/>
      <c r="M21" s="87"/>
      <c r="N21" s="93"/>
    </row>
    <row r="22" spans="1:14" ht="12.75">
      <c r="A22" s="27" t="s">
        <v>43</v>
      </c>
      <c r="B22" s="3"/>
      <c r="C22" s="24">
        <f>Data1!$AE$41</f>
        <v>29</v>
      </c>
      <c r="D22" s="5"/>
      <c r="E22" s="3"/>
      <c r="F22" s="40">
        <v>14</v>
      </c>
      <c r="G22" s="92" t="s">
        <v>127</v>
      </c>
      <c r="H22" s="86"/>
      <c r="I22" s="86"/>
      <c r="J22" s="86"/>
      <c r="K22" s="86"/>
      <c r="L22" s="86"/>
      <c r="M22" s="87"/>
      <c r="N22" s="93"/>
    </row>
    <row r="23" spans="1:14" ht="12.75">
      <c r="A23" s="27"/>
      <c r="B23" s="3"/>
      <c r="C23" s="5"/>
      <c r="D23" s="5"/>
      <c r="E23" s="3"/>
      <c r="F23" s="40">
        <v>15</v>
      </c>
      <c r="G23" s="92" t="s">
        <v>128</v>
      </c>
      <c r="H23" s="86"/>
      <c r="I23" s="86"/>
      <c r="J23" s="86"/>
      <c r="K23" s="86"/>
      <c r="L23" s="86"/>
      <c r="M23" s="87"/>
      <c r="N23" s="93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2" t="s">
        <v>143</v>
      </c>
      <c r="H24" s="86"/>
      <c r="I24" s="86"/>
      <c r="J24" s="86"/>
      <c r="K24" s="86"/>
      <c r="L24" s="86"/>
      <c r="M24" s="87"/>
      <c r="N24" s="93"/>
    </row>
    <row r="25" spans="1:14" ht="12.75">
      <c r="A25" s="27" t="s">
        <v>45</v>
      </c>
      <c r="B25" s="3"/>
      <c r="C25" s="21">
        <f>Data1!$R$43</f>
        <v>4</v>
      </c>
      <c r="D25" s="5" t="s">
        <v>46</v>
      </c>
      <c r="E25" s="5">
        <f>Data1!$AF$41</f>
        <v>28</v>
      </c>
      <c r="F25" s="40">
        <v>17</v>
      </c>
      <c r="G25" s="92" t="s">
        <v>142</v>
      </c>
      <c r="H25" s="86"/>
      <c r="I25" s="86"/>
      <c r="J25" s="86"/>
      <c r="K25" s="86"/>
      <c r="L25" s="86"/>
      <c r="M25" s="87"/>
      <c r="N25" s="93"/>
    </row>
    <row r="26" spans="1:14" ht="12.75">
      <c r="A26" s="27" t="s">
        <v>47</v>
      </c>
      <c r="B26" s="3"/>
      <c r="C26" s="5">
        <f>Data1!$R$41</f>
        <v>43.20000000000001</v>
      </c>
      <c r="D26" s="5" t="s">
        <v>46</v>
      </c>
      <c r="E26" s="143">
        <v>0.71</v>
      </c>
      <c r="F26" s="40">
        <v>18</v>
      </c>
      <c r="G26" s="92" t="s">
        <v>141</v>
      </c>
      <c r="H26" s="86"/>
      <c r="I26" s="86"/>
      <c r="J26" s="86"/>
      <c r="K26" s="86"/>
      <c r="L26" s="86"/>
      <c r="M26" s="87"/>
      <c r="N26" s="93"/>
    </row>
    <row r="27" spans="1:14" ht="12.75">
      <c r="A27" s="27"/>
      <c r="B27" s="3"/>
      <c r="C27" s="22"/>
      <c r="D27" s="5"/>
      <c r="E27" s="5"/>
      <c r="F27" s="40">
        <v>19</v>
      </c>
      <c r="G27" s="92" t="s">
        <v>140</v>
      </c>
      <c r="H27" s="86"/>
      <c r="I27" s="86"/>
      <c r="J27" s="86"/>
      <c r="K27" s="86"/>
      <c r="L27" s="86"/>
      <c r="M27" s="87"/>
      <c r="N27" s="93"/>
    </row>
    <row r="28" spans="1:14" ht="12.75">
      <c r="A28" s="27"/>
      <c r="B28" s="3"/>
      <c r="C28" s="5"/>
      <c r="D28" s="5"/>
      <c r="E28" s="5"/>
      <c r="F28" s="40">
        <v>20</v>
      </c>
      <c r="G28" s="92" t="s">
        <v>139</v>
      </c>
      <c r="H28" s="86"/>
      <c r="I28" s="86"/>
      <c r="J28" s="86"/>
      <c r="K28" s="86"/>
      <c r="L28" s="86"/>
      <c r="M28" s="87"/>
      <c r="N28" s="93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2" t="s">
        <v>138</v>
      </c>
      <c r="H29" s="86"/>
      <c r="I29" s="86"/>
      <c r="J29" s="86"/>
      <c r="K29" s="86"/>
      <c r="L29" s="86"/>
      <c r="M29" s="87"/>
      <c r="N29" s="93"/>
    </row>
    <row r="30" spans="1:14" ht="12.75">
      <c r="A30" s="27" t="s">
        <v>94</v>
      </c>
      <c r="B30" s="3"/>
      <c r="C30" s="5">
        <f>Data1!$Q$43</f>
        <v>58</v>
      </c>
      <c r="D30" s="5"/>
      <c r="E30" s="5"/>
      <c r="F30" s="40">
        <v>22</v>
      </c>
      <c r="G30" s="92" t="s">
        <v>137</v>
      </c>
      <c r="H30" s="86"/>
      <c r="I30" s="86"/>
      <c r="J30" s="86"/>
      <c r="K30" s="86"/>
      <c r="L30" s="86"/>
      <c r="M30" s="87"/>
      <c r="N30" s="93"/>
    </row>
    <row r="31" spans="1:14" ht="12.75">
      <c r="A31" s="27" t="s">
        <v>50</v>
      </c>
      <c r="B31" s="3"/>
      <c r="C31" s="5">
        <f>Data1!$AP$9</f>
        <v>6</v>
      </c>
      <c r="D31" s="22"/>
      <c r="E31" s="5"/>
      <c r="F31" s="40">
        <v>23</v>
      </c>
      <c r="G31" s="92" t="s">
        <v>136</v>
      </c>
      <c r="H31" s="86"/>
      <c r="I31" s="86"/>
      <c r="J31" s="86"/>
      <c r="K31" s="86"/>
      <c r="L31" s="86"/>
      <c r="M31" s="87"/>
      <c r="N31" s="93"/>
    </row>
    <row r="32" spans="1:14" ht="12.75">
      <c r="A32" s="27"/>
      <c r="B32" s="3"/>
      <c r="C32" s="5"/>
      <c r="D32" s="5"/>
      <c r="E32" s="24"/>
      <c r="F32" s="40">
        <v>24</v>
      </c>
      <c r="G32" s="92" t="s">
        <v>151</v>
      </c>
      <c r="H32" s="86"/>
      <c r="I32" s="86"/>
      <c r="J32" s="86"/>
      <c r="K32" s="86"/>
      <c r="L32" s="86"/>
      <c r="M32" s="87"/>
      <c r="N32" s="93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2" t="s">
        <v>150</v>
      </c>
      <c r="H33" s="86"/>
      <c r="I33" s="86"/>
      <c r="J33" s="86"/>
      <c r="K33" s="86"/>
      <c r="L33" s="86"/>
      <c r="M33" s="87"/>
      <c r="N33" s="93"/>
    </row>
    <row r="34" spans="1:14" ht="12.75">
      <c r="A34" s="27" t="s">
        <v>52</v>
      </c>
      <c r="B34" s="3"/>
      <c r="C34" s="5">
        <f>Data1!$Z$41</f>
        <v>5</v>
      </c>
      <c r="D34" s="3"/>
      <c r="E34" s="3"/>
      <c r="F34" s="40">
        <v>26</v>
      </c>
      <c r="G34" s="92" t="s">
        <v>149</v>
      </c>
      <c r="H34" s="86"/>
      <c r="I34" s="86"/>
      <c r="J34" s="86"/>
      <c r="K34" s="86"/>
      <c r="L34" s="86"/>
      <c r="M34" s="87"/>
      <c r="N34" s="93"/>
    </row>
    <row r="35" spans="1:14" ht="12.75">
      <c r="A35" s="27" t="s">
        <v>53</v>
      </c>
      <c r="B35" s="3"/>
      <c r="C35" s="5">
        <v>1</v>
      </c>
      <c r="D35" s="3"/>
      <c r="E35" s="3"/>
      <c r="F35" s="40">
        <v>27</v>
      </c>
      <c r="G35" s="92" t="s">
        <v>148</v>
      </c>
      <c r="H35" s="86"/>
      <c r="I35" s="86"/>
      <c r="J35" s="86"/>
      <c r="K35" s="86"/>
      <c r="L35" s="86"/>
      <c r="M35" s="87"/>
      <c r="N35" s="93"/>
    </row>
    <row r="36" spans="1:14" ht="12.75">
      <c r="A36" s="27" t="s">
        <v>54</v>
      </c>
      <c r="B36" s="3"/>
      <c r="C36" s="24">
        <v>5</v>
      </c>
      <c r="D36" s="5"/>
      <c r="E36" s="3"/>
      <c r="F36" s="40">
        <v>28</v>
      </c>
      <c r="G36" s="92" t="s">
        <v>147</v>
      </c>
      <c r="H36" s="86"/>
      <c r="I36" s="86"/>
      <c r="J36" s="86"/>
      <c r="K36" s="86"/>
      <c r="L36" s="86"/>
      <c r="M36" s="87"/>
      <c r="N36" s="93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2" t="s">
        <v>146</v>
      </c>
      <c r="H37" s="86"/>
      <c r="I37" s="86"/>
      <c r="J37" s="86"/>
      <c r="K37" s="86"/>
      <c r="L37" s="86"/>
      <c r="M37" s="87"/>
      <c r="N37" s="93"/>
    </row>
    <row r="38" spans="1:15" ht="12.75">
      <c r="A38" s="27" t="s">
        <v>55</v>
      </c>
      <c r="B38" s="3"/>
      <c r="C38" s="5">
        <v>0</v>
      </c>
      <c r="D38" s="5"/>
      <c r="E38" s="3"/>
      <c r="F38" s="40">
        <v>30</v>
      </c>
      <c r="G38" s="92" t="s">
        <v>158</v>
      </c>
      <c r="H38" s="86"/>
      <c r="I38" s="86"/>
      <c r="J38" s="86"/>
      <c r="K38" s="86"/>
      <c r="L38" s="86"/>
      <c r="M38" s="87"/>
      <c r="N38" s="93"/>
      <c r="O38" t="s">
        <v>96</v>
      </c>
    </row>
    <row r="39" spans="1:14" ht="13.5" thickBot="1">
      <c r="A39" s="27" t="s">
        <v>23</v>
      </c>
      <c r="B39" s="3"/>
      <c r="C39" s="5">
        <f>Data1!$AN$9</f>
        <v>11</v>
      </c>
      <c r="D39" s="5"/>
      <c r="E39" s="3"/>
      <c r="F39" s="40">
        <v>31</v>
      </c>
      <c r="G39" s="94" t="s">
        <v>159</v>
      </c>
      <c r="H39" s="95"/>
      <c r="I39" s="95"/>
      <c r="J39" s="95"/>
      <c r="K39" s="95"/>
      <c r="L39" s="95"/>
      <c r="M39" s="96"/>
      <c r="N39" s="97"/>
    </row>
    <row r="40" spans="1:14" ht="12.75">
      <c r="A40" s="27" t="s">
        <v>25</v>
      </c>
      <c r="B40" s="3"/>
      <c r="C40" s="5">
        <f>Data1!$AO$9</f>
        <v>20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2015-02-06T21:56:09Z</dcterms:modified>
  <cp:category/>
  <cp:version/>
  <cp:contentType/>
  <cp:contentStatus/>
</cp:coreProperties>
</file>