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<sst xmlns="http://schemas.openxmlformats.org/spreadsheetml/2006/main" count="192" uniqueCount="164">
  <si>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</si>
  <si>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</si>
  <si>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</si>
  <si>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</si>
  <si>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</si>
  <si>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</si>
  <si>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</si>
  <si>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</si>
  <si>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</si>
  <si>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</si>
  <si>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</si>
  <si>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</si>
  <si>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</si>
  <si>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</si>
  <si>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</si>
  <si>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</si>
  <si>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</si>
  <si>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</si>
  <si>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</si>
  <si>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</si>
  <si>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</si>
  <si>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</si>
  <si>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</si>
  <si>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</si>
  <si>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</si>
  <si>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</si>
  <si>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</si>
  <si>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</si>
  <si>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</si>
  <si>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</si>
  <si>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</si>
  <si>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</si>
  <si>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</si>
  <si>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</si>
  <si>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</si>
  <si>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</si>
  <si>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</si>
  <si>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</si>
  <si>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</si>
  <si>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</si>
  <si>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</si>
  <si>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</si>
  <si>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</si>
  <si>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</si>
  <si>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</si>
  <si>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</si>
  <si>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</si>
  <si>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</si>
  <si>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</si>
  <si>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</si>
  <si>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</si>
  <si>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</si>
  <si>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</si>
  <si>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</si>
  <si>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</si>
  <si>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</si>
  <si>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</si>
  <si>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</si>
  <si>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</si>
  <si>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</si>
  <si>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</si>
  <si>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</si>
  <si>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</si>
  <si>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</si>
  <si>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</si>
  <si>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</si>
  <si>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</si>
  <si>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</si>
  <si>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</si>
  <si>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</si>
  <si>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</si>
  <si>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</si>
  <si>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</si>
  <si>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</si>
  <si>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</si>
  <si>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</si>
  <si>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</si>
  <si>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</si>
  <si>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</si>
  <si>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</si>
  <si>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</si>
  <si>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</si>
  <si>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</si>
  <si>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</si>
  <si>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</si>
  <si>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</si>
  <si>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</si>
  <si>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</si>
  <si>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</si>
  <si>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</si>
  <si>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</si>
  <si>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</si>
  <si>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</si>
  <si>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</si>
  <si>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</si>
  <si>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</si>
  <si>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</si>
  <si>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</si>
  <si>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</si>
  <si>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</si>
  <si>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</si>
  <si>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</si>
  <si>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</si>
  <si>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</si>
  <si>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>SSW2</t>
  </si>
  <si>
    <t>SE3</t>
  </si>
  <si>
    <t>SE2</t>
  </si>
  <si>
    <t>A cold, frosty start but soon clouding over. Turning wet, and milder, later and overnight.</t>
  </si>
  <si>
    <t>Another cloidy day, and slightly milder too. Outbreaks of mainly light rain. Drizzly eve.</t>
  </si>
  <si>
    <t xml:space="preserve">Cloudy and dull with spells of rain, often persistent. </t>
  </si>
  <si>
    <t>E1</t>
  </si>
  <si>
    <t>S2</t>
  </si>
  <si>
    <t>SW3</t>
  </si>
  <si>
    <t>Bright and cold at first with a ground frost. Then mostly cloudy, an odd light shower.</t>
  </si>
  <si>
    <t>Cloudy and feeling chilly, with spells of rain at times. Clearing later in the day/evening.</t>
  </si>
  <si>
    <t>A mostly cloudy day with some spells of rain, often heavy. Dull for the most part too.</t>
  </si>
  <si>
    <t xml:space="preserve">Mostly dry and cloudy with generally light winds. </t>
  </si>
  <si>
    <t xml:space="preserve">A cool/chilly start, then a lots of cloud and showers developing on and off. </t>
  </si>
  <si>
    <t>WNW1</t>
  </si>
  <si>
    <t>tr</t>
  </si>
  <si>
    <t>A muchy brighter day generally, with some sunshine developing. Feeling colder.</t>
  </si>
  <si>
    <t xml:space="preserve">A rather cloudy and damp day, but mild. Turning wet later in the afternoon/evening. </t>
  </si>
  <si>
    <t>W3</t>
  </si>
  <si>
    <t>Cloudy and cold with a few light showers. More showers and wind overnight.</t>
  </si>
  <si>
    <t>A day of sunshine and showers, and blustery winds. Some heavy downpours pm.</t>
  </si>
  <si>
    <t>WSW2</t>
  </si>
  <si>
    <t>NW2</t>
  </si>
  <si>
    <t>W1</t>
  </si>
  <si>
    <t>NW1</t>
  </si>
  <si>
    <t>A dusting of snow first thing, but frosty and sunny too. Cold with wintry showers later.</t>
  </si>
  <si>
    <t>A brief dusting of wet snow first thing, then brightening up. Feeling cold in the wind.</t>
  </si>
  <si>
    <t>A bright start with a touch of frost. Bright spells, then cloudy later. Rain/sleet overnight.</t>
  </si>
  <si>
    <t>ESE1</t>
  </si>
  <si>
    <t>A bright, cold start with frost. More cloudy later with snow falling by late-evening.</t>
  </si>
  <si>
    <t>A snowy start, but it was mostly wet snow. Cold day, but a gradual thaw of lying snow.</t>
  </si>
  <si>
    <t>3cm</t>
  </si>
  <si>
    <t>SSE1</t>
  </si>
  <si>
    <t>Calm</t>
  </si>
  <si>
    <t>SSE3</t>
  </si>
  <si>
    <t>A frosty start, then a gradual clouding over. Becoming breezy too later. Milder overnight.</t>
  </si>
  <si>
    <t>A frost first thing, then mostly cloudy with some bright interludes. Becoming sunnier.</t>
  </si>
  <si>
    <t xml:space="preserve">A sharp frost, then bright with some sunshine developing. Temperatures struggling. </t>
  </si>
  <si>
    <t xml:space="preserve">Lying snow had disappeared overnight, but then the day was cloudy and cold. </t>
  </si>
  <si>
    <t>SW2</t>
  </si>
  <si>
    <t>S3</t>
  </si>
  <si>
    <t xml:space="preserve">A bright day with some sunshine at times, and feeling pleasantly mild. Rain overnight. </t>
  </si>
  <si>
    <t>rain clearing in the morning to elave a drier, clearer afternoon. Much milder.</t>
  </si>
  <si>
    <t xml:space="preserve">An exceptionally mild day but damp with a lot of cloud. Breezy at times, too. </t>
  </si>
  <si>
    <t>SSW4</t>
  </si>
  <si>
    <t>very windy but cloudy, with an odd spot of rain from time to time. Mild in spite of wind.</t>
  </si>
  <si>
    <t>Exceptionally mild, but windy so this took the edge of the temperatures. Bright intervals.</t>
  </si>
  <si>
    <t>SW4</t>
  </si>
  <si>
    <t>Colder with a ground frost first thing. Some brightness. Cloudy and milder later/overnight.</t>
  </si>
  <si>
    <t>Exeptionally mild morning, but cooling down somewhat later. A little rain evening/night.</t>
  </si>
  <si>
    <t>WSW4</t>
  </si>
  <si>
    <t>January</t>
  </si>
  <si>
    <t>Jan</t>
  </si>
  <si>
    <t>A cold and damp start, but turning very mild by afternoon with odd spots of drizzle.</t>
  </si>
  <si>
    <t>A cold start, and a colder day generally, especially in the wind. Bright/sunny spells.</t>
  </si>
  <si>
    <t xml:space="preserve">Cloudy and windy, but very mild. Generally dry by day, but rain for a time later on. </t>
  </si>
  <si>
    <t>NOTES:</t>
  </si>
  <si>
    <t>With a mean of 5.3C this was the mildest January since 2008 (6.3C), though significantly colder than the record-breaking December 2015.</t>
  </si>
  <si>
    <t xml:space="preserve">Air frost occurrence was also the fewest since 2008 with just 7 (only 4 in 2008). </t>
  </si>
  <si>
    <t>Wintry weather was confined to a brief snap mid-month, and rainfall was virtually spot on average.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</si>
</sst>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8.5</c:v>
                </c:pt>
                <c:pt idx="1">
                  <c:v>10</c:v>
                </c:pt>
                <c:pt idx="2">
                  <c:v>8.3</c:v>
                </c:pt>
                <c:pt idx="3">
                  <c:v>7.8</c:v>
                </c:pt>
                <c:pt idx="4">
                  <c:v>8.4</c:v>
                </c:pt>
                <c:pt idx="5">
                  <c:v>8.5</c:v>
                </c:pt>
                <c:pt idx="6">
                  <c:v>7.5</c:v>
                </c:pt>
                <c:pt idx="7">
                  <c:v>7.7</c:v>
                </c:pt>
                <c:pt idx="8">
                  <c:v>10</c:v>
                </c:pt>
                <c:pt idx="9">
                  <c:v>6.4</c:v>
                </c:pt>
                <c:pt idx="10">
                  <c:v>5.8</c:v>
                </c:pt>
                <c:pt idx="11">
                  <c:v>6.9</c:v>
                </c:pt>
                <c:pt idx="12">
                  <c:v>5.2</c:v>
                </c:pt>
                <c:pt idx="13">
                  <c:v>3.4</c:v>
                </c:pt>
                <c:pt idx="14">
                  <c:v>4.6</c:v>
                </c:pt>
                <c:pt idx="15">
                  <c:v>2.7</c:v>
                </c:pt>
                <c:pt idx="16">
                  <c:v>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-0.4</c:v>
                </c:pt>
                <c:pt idx="1">
                  <c:v>1.7</c:v>
                </c:pt>
                <c:pt idx="2">
                  <c:v>5.1</c:v>
                </c:pt>
                <c:pt idx="3">
                  <c:v>4</c:v>
                </c:pt>
                <c:pt idx="4">
                  <c:v>6.1</c:v>
                </c:pt>
                <c:pt idx="5">
                  <c:v>5.7</c:v>
                </c:pt>
                <c:pt idx="6">
                  <c:v>5.1</c:v>
                </c:pt>
                <c:pt idx="7">
                  <c:v>0.9</c:v>
                </c:pt>
                <c:pt idx="8">
                  <c:v>3.7</c:v>
                </c:pt>
                <c:pt idx="9">
                  <c:v>3.6</c:v>
                </c:pt>
                <c:pt idx="10">
                  <c:v>2</c:v>
                </c:pt>
                <c:pt idx="11">
                  <c:v>0.9</c:v>
                </c:pt>
                <c:pt idx="12">
                  <c:v>0.9</c:v>
                </c:pt>
                <c:pt idx="13">
                  <c:v>0.7</c:v>
                </c:pt>
                <c:pt idx="14">
                  <c:v>-1.9</c:v>
                </c:pt>
                <c:pt idx="15">
                  <c:v>-3.7</c:v>
                </c:pt>
                <c:pt idx="16">
                  <c:v>-2.4</c:v>
                </c:pt>
              </c:numCache>
            </c:numRef>
          </c:val>
          <c:smooth val="0"/>
        </c:ser>
        <c:marker val="1"/>
        <c:axId val="9889588"/>
        <c:axId val="21897429"/>
      </c:lineChart>
      <c:catAx>
        <c:axId val="9889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97429"/>
        <c:crosses val="autoZero"/>
        <c:auto val="1"/>
        <c:lblOffset val="100"/>
        <c:noMultiLvlLbl val="0"/>
      </c:catAx>
      <c:valAx>
        <c:axId val="21897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98895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5.8</c:v>
                </c:pt>
                <c:pt idx="1">
                  <c:v>0.7</c:v>
                </c:pt>
                <c:pt idx="2">
                  <c:v>7.6</c:v>
                </c:pt>
                <c:pt idx="3">
                  <c:v>2.4</c:v>
                </c:pt>
                <c:pt idx="4">
                  <c:v>0.1</c:v>
                </c:pt>
                <c:pt idx="5">
                  <c:v>6.9</c:v>
                </c:pt>
                <c:pt idx="6">
                  <c:v>2.1</c:v>
                </c:pt>
                <c:pt idx="7">
                  <c:v>0.3</c:v>
                </c:pt>
                <c:pt idx="8">
                  <c:v>4.5</c:v>
                </c:pt>
                <c:pt idx="9">
                  <c:v>0</c:v>
                </c:pt>
                <c:pt idx="10">
                  <c:v>1.1</c:v>
                </c:pt>
                <c:pt idx="11">
                  <c:v>3.5</c:v>
                </c:pt>
                <c:pt idx="12">
                  <c:v>4.7</c:v>
                </c:pt>
                <c:pt idx="13">
                  <c:v>0.2</c:v>
                </c:pt>
                <c:pt idx="14">
                  <c:v>0.5</c:v>
                </c:pt>
                <c:pt idx="15">
                  <c:v>4.7</c:v>
                </c:pt>
              </c:numCache>
            </c:numRef>
          </c:val>
        </c:ser>
        <c:axId val="62859134"/>
        <c:axId val="28861295"/>
      </c:barChart>
      <c:catAx>
        <c:axId val="62859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861295"/>
        <c:crosses val="autoZero"/>
        <c:auto val="1"/>
        <c:lblOffset val="100"/>
        <c:noMultiLvlLbl val="0"/>
      </c:catAx>
      <c:valAx>
        <c:axId val="28861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628591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</c:v>
                </c:pt>
                <c:pt idx="8">
                  <c:v>0.1</c:v>
                </c:pt>
                <c:pt idx="9">
                  <c:v>2.1</c:v>
                </c:pt>
                <c:pt idx="10">
                  <c:v>0</c:v>
                </c:pt>
                <c:pt idx="11">
                  <c:v>1.4</c:v>
                </c:pt>
                <c:pt idx="12">
                  <c:v>1.8</c:v>
                </c:pt>
                <c:pt idx="13">
                  <c:v>1.1</c:v>
                </c:pt>
                <c:pt idx="14">
                  <c:v>3.4</c:v>
                </c:pt>
                <c:pt idx="15">
                  <c:v>1.3</c:v>
                </c:pt>
                <c:pt idx="16">
                  <c:v>0</c:v>
                </c:pt>
              </c:numCache>
            </c:numRef>
          </c:val>
        </c:ser>
        <c:axId val="58425064"/>
        <c:axId val="56063529"/>
      </c:barChart>
      <c:catAx>
        <c:axId val="58425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063529"/>
        <c:crosses val="autoZero"/>
        <c:auto val="1"/>
        <c:lblOffset val="100"/>
        <c:noMultiLvlLbl val="0"/>
      </c:catAx>
      <c:valAx>
        <c:axId val="56063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84250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-2.1</c:v>
                </c:pt>
                <c:pt idx="1">
                  <c:v>0.3</c:v>
                </c:pt>
                <c:pt idx="2">
                  <c:v>4</c:v>
                </c:pt>
                <c:pt idx="3">
                  <c:v>0.4</c:v>
                </c:pt>
                <c:pt idx="4">
                  <c:v>2.8</c:v>
                </c:pt>
                <c:pt idx="5">
                  <c:v>4.5</c:v>
                </c:pt>
                <c:pt idx="6">
                  <c:v>0.7</c:v>
                </c:pt>
                <c:pt idx="7">
                  <c:v>-1.2</c:v>
                </c:pt>
                <c:pt idx="8">
                  <c:v>-0.7</c:v>
                </c:pt>
                <c:pt idx="9">
                  <c:v>0.4</c:v>
                </c:pt>
                <c:pt idx="10">
                  <c:v>-0.6</c:v>
                </c:pt>
                <c:pt idx="11">
                  <c:v>-1.1</c:v>
                </c:pt>
                <c:pt idx="12">
                  <c:v>-0.8</c:v>
                </c:pt>
                <c:pt idx="13">
                  <c:v>-0.7</c:v>
                </c:pt>
                <c:pt idx="14">
                  <c:v>-4.4</c:v>
                </c:pt>
                <c:pt idx="15">
                  <c:v>-5.9</c:v>
                </c:pt>
                <c:pt idx="16">
                  <c:v>-0.7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34809714"/>
        <c:axId val="44851971"/>
      </c:lineChart>
      <c:catAx>
        <c:axId val="34809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51971"/>
        <c:crosses val="autoZero"/>
        <c:auto val="1"/>
        <c:lblOffset val="100"/>
        <c:noMultiLvlLbl val="0"/>
      </c:catAx>
      <c:valAx>
        <c:axId val="44851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48097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3.2</c:v>
                </c:pt>
                <c:pt idx="1">
                  <c:v>8.2</c:v>
                </c:pt>
                <c:pt idx="2">
                  <c:v>6.8</c:v>
                </c:pt>
                <c:pt idx="3">
                  <c:v>6.3</c:v>
                </c:pt>
                <c:pt idx="4">
                  <c:v>6.2</c:v>
                </c:pt>
                <c:pt idx="5">
                  <c:v>6.8</c:v>
                </c:pt>
                <c:pt idx="6">
                  <c:v>7</c:v>
                </c:pt>
                <c:pt idx="7">
                  <c:v>3.9</c:v>
                </c:pt>
                <c:pt idx="8">
                  <c:v>6.8</c:v>
                </c:pt>
                <c:pt idx="9">
                  <c:v>4.1</c:v>
                </c:pt>
                <c:pt idx="10">
                  <c:v>4.5</c:v>
                </c:pt>
                <c:pt idx="11">
                  <c:v>4.5</c:v>
                </c:pt>
                <c:pt idx="12">
                  <c:v>2.6</c:v>
                </c:pt>
                <c:pt idx="13">
                  <c:v>3</c:v>
                </c:pt>
                <c:pt idx="14">
                  <c:v>1.2</c:v>
                </c:pt>
                <c:pt idx="15">
                  <c:v>0.9</c:v>
                </c:pt>
                <c:pt idx="1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4</c:v>
                </c:pt>
                <c:pt idx="1">
                  <c:v>8.2</c:v>
                </c:pt>
                <c:pt idx="2">
                  <c:v>7.4</c:v>
                </c:pt>
                <c:pt idx="3">
                  <c:v>6.5</c:v>
                </c:pt>
                <c:pt idx="4">
                  <c:v>6.3</c:v>
                </c:pt>
                <c:pt idx="5">
                  <c:v>7.4</c:v>
                </c:pt>
                <c:pt idx="6">
                  <c:v>7.3</c:v>
                </c:pt>
                <c:pt idx="7">
                  <c:v>4.3</c:v>
                </c:pt>
                <c:pt idx="8">
                  <c:v>6.6</c:v>
                </c:pt>
                <c:pt idx="9">
                  <c:v>4.8</c:v>
                </c:pt>
                <c:pt idx="10">
                  <c:v>5</c:v>
                </c:pt>
                <c:pt idx="11">
                  <c:v>5</c:v>
                </c:pt>
                <c:pt idx="12">
                  <c:v>3.6</c:v>
                </c:pt>
                <c:pt idx="13">
                  <c:v>3.8</c:v>
                </c:pt>
                <c:pt idx="14">
                  <c:v>2.3</c:v>
                </c:pt>
                <c:pt idx="15">
                  <c:v>1.1</c:v>
                </c:pt>
                <c:pt idx="16">
                  <c:v>2.6</c:v>
                </c:pt>
              </c:numCache>
            </c:numRef>
          </c:val>
          <c:smooth val="0"/>
        </c:ser>
        <c:marker val="1"/>
        <c:axId val="1014556"/>
        <c:axId val="9131005"/>
      </c:lineChart>
      <c:catAx>
        <c:axId val="1014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31005"/>
        <c:crosses val="autoZero"/>
        <c:auto val="1"/>
        <c:lblOffset val="100"/>
        <c:noMultiLvlLbl val="0"/>
      </c:catAx>
      <c:valAx>
        <c:axId val="9131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0145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10.1</c:v>
                </c:pt>
                <c:pt idx="1">
                  <c:v>10</c:v>
                </c:pt>
                <c:pt idx="2">
                  <c:v>9.8</c:v>
                </c:pt>
                <c:pt idx="3">
                  <c:v>9.8</c:v>
                </c:pt>
                <c:pt idx="4">
                  <c:v>9.7</c:v>
                </c:pt>
                <c:pt idx="5">
                  <c:v>9.7</c:v>
                </c:pt>
                <c:pt idx="6">
                  <c:v>9.6</c:v>
                </c:pt>
                <c:pt idx="7">
                  <c:v>9.5</c:v>
                </c:pt>
                <c:pt idx="8">
                  <c:v>9.2</c:v>
                </c:pt>
                <c:pt idx="9">
                  <c:v>9.1</c:v>
                </c:pt>
                <c:pt idx="10">
                  <c:v>9.1</c:v>
                </c:pt>
                <c:pt idx="11">
                  <c:v>9</c:v>
                </c:pt>
                <c:pt idx="12">
                  <c:v>8.1</c:v>
                </c:pt>
                <c:pt idx="13">
                  <c:v>8.7</c:v>
                </c:pt>
                <c:pt idx="14">
                  <c:v>8.5</c:v>
                </c:pt>
                <c:pt idx="15">
                  <c:v>8.2</c:v>
                </c:pt>
                <c:pt idx="16">
                  <c:v>8</c:v>
                </c:pt>
              </c:numCache>
            </c:numRef>
          </c:val>
          <c:smooth val="0"/>
        </c:ser>
        <c:marker val="1"/>
        <c:axId val="15070182"/>
        <c:axId val="1413911"/>
      </c:lineChart>
      <c:catAx>
        <c:axId val="15070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3911"/>
        <c:crosses val="autoZero"/>
        <c:auto val="1"/>
        <c:lblOffset val="100"/>
        <c:noMultiLvlLbl val="0"/>
      </c:catAx>
      <c:valAx>
        <c:axId val="1413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50701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1019.604670929247</c:v>
                </c:pt>
                <c:pt idx="1">
                  <c:v>996.2075900784225</c:v>
                </c:pt>
                <c:pt idx="2">
                  <c:v>992.0742061179052</c:v>
                </c:pt>
                <c:pt idx="3">
                  <c:v>979.9486301620946</c:v>
                </c:pt>
                <c:pt idx="4">
                  <c:v>982.2361011350565</c:v>
                </c:pt>
                <c:pt idx="5">
                  <c:v>995.0008343863288</c:v>
                </c:pt>
                <c:pt idx="6">
                  <c:v>978.890801051811</c:v>
                </c:pt>
                <c:pt idx="7">
                  <c:v>996.1241680726066</c:v>
                </c:pt>
                <c:pt idx="8">
                  <c:v>989.2190769188348</c:v>
                </c:pt>
                <c:pt idx="9">
                  <c:v>982.0398066511149</c:v>
                </c:pt>
                <c:pt idx="10">
                  <c:v>979.8054945141132</c:v>
                </c:pt>
                <c:pt idx="11">
                  <c:v>992.2948845800069</c:v>
                </c:pt>
                <c:pt idx="12">
                  <c:v>1014.1473756343537</c:v>
                </c:pt>
                <c:pt idx="13">
                  <c:v>1001.7757454284343</c:v>
                </c:pt>
                <c:pt idx="14">
                  <c:v>1018.389625925454</c:v>
                </c:pt>
                <c:pt idx="15">
                  <c:v>1028.9658158555046</c:v>
                </c:pt>
                <c:pt idx="16">
                  <c:v>1026.7304861889422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12725200"/>
        <c:axId val="47417937"/>
      </c:lineChart>
      <c:catAx>
        <c:axId val="12725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417937"/>
        <c:crosses val="autoZero"/>
        <c:auto val="1"/>
        <c:lblOffset val="100"/>
        <c:noMultiLvlLbl val="0"/>
      </c:catAx>
      <c:valAx>
        <c:axId val="47417937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2725200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0.8985628338009027</c:v>
                </c:pt>
                <c:pt idx="1">
                  <c:v>8.29280304790015</c:v>
                </c:pt>
                <c:pt idx="2">
                  <c:v>5.040067561496319</c:v>
                </c:pt>
                <c:pt idx="3">
                  <c:v>4.569303719592653</c:v>
                </c:pt>
                <c:pt idx="4">
                  <c:v>5.601391774806006</c:v>
                </c:pt>
                <c:pt idx="5">
                  <c:v>4.90852559879075</c:v>
                </c:pt>
                <c:pt idx="6">
                  <c:v>6.360071618372471</c:v>
                </c:pt>
                <c:pt idx="7">
                  <c:v>1.0199689936828593</c:v>
                </c:pt>
                <c:pt idx="8">
                  <c:v>5.2920078301916185</c:v>
                </c:pt>
                <c:pt idx="9">
                  <c:v>1.8163912635335493</c:v>
                </c:pt>
                <c:pt idx="10">
                  <c:v>2.657869557754557</c:v>
                </c:pt>
                <c:pt idx="11">
                  <c:v>3.056347568399952</c:v>
                </c:pt>
                <c:pt idx="12">
                  <c:v>1.1696258335037286</c:v>
                </c:pt>
                <c:pt idx="13">
                  <c:v>1.7699587233456666</c:v>
                </c:pt>
                <c:pt idx="14">
                  <c:v>-1.9173720318783591</c:v>
                </c:pt>
                <c:pt idx="15">
                  <c:v>-3.2912932861792807</c:v>
                </c:pt>
                <c:pt idx="16">
                  <c:v>0.12251304985132115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4108250"/>
        <c:axId val="15647659"/>
      </c:lineChart>
      <c:catAx>
        <c:axId val="24108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47659"/>
        <c:crosses val="autoZero"/>
        <c:auto val="1"/>
        <c:lblOffset val="100"/>
        <c:noMultiLvlLbl val="0"/>
      </c:catAx>
      <c:valAx>
        <c:axId val="15647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41082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0.032</cdr:y>
    </cdr:from>
    <cdr:to>
      <cdr:x>0.93625</cdr:x>
      <cdr:y>0.0675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20fae9c-af9d-46e0-8674-4daf99058839}" type="TxLink">
            <a:rPr lang="en-US" cap="none" sz="1000" b="1" i="0" u="none" baseline="0">
              <a:latin typeface="Arial"/>
              <a:ea typeface="Arial"/>
              <a:cs typeface="Arial"/>
            </a:rPr>
            <a:t>2016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0.02825</cdr:y>
    </cdr:from>
    <cdr:to>
      <cdr:x>0.89675</cdr:x>
      <cdr:y>0.06425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e728ffd-3f66-49a8-9b42-d462cf88ec08}" type="TxLink">
            <a:rPr lang="en-US" cap="none" sz="1000" b="1" i="0" u="none" baseline="0">
              <a:latin typeface="Arial"/>
              <a:ea typeface="Arial"/>
              <a:cs typeface="Arial"/>
            </a:rPr>
            <a:t>2016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0.03525</cdr:y>
    </cdr:from>
    <cdr:to>
      <cdr:x>0.90175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1050649-dfea-4834-8634-15107a5a65cd}" type="TxLink">
            <a:rPr lang="en-US" cap="none" sz="1000" b="1" i="0" u="none" baseline="0">
              <a:latin typeface="Arial"/>
              <a:ea typeface="Arial"/>
              <a:cs typeface="Arial"/>
            </a:rPr>
            <a:t>2016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0.51175</cdr:y>
    </cdr:from>
    <cdr:to>
      <cdr:x>0.5205</cdr:x>
      <cdr:y>0.551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552825"/>
          <a:ext cx="123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240fb86-fc07-4923-aa7b-e40fc47612fe}" type="TxLink">
            <a:rPr lang="en-US" cap="none" sz="1000" b="0" i="0" u="none" baseline="0">
              <a:latin typeface="Arial"/>
              <a:ea typeface="Arial"/>
              <a:cs typeface="Arial"/>
            </a:rPr>
            <a:t>0.0 </a:t>
          </a:fld>
        </a:p>
      </cdr:txBody>
    </cdr:sp>
  </cdr:relSizeAnchor>
  <cdr:relSizeAnchor xmlns:cdr="http://schemas.openxmlformats.org/drawingml/2006/chartDrawing">
    <cdr:from>
      <cdr:x>0.7975</cdr:x>
      <cdr:y>0.026</cdr:y>
    </cdr:from>
    <cdr:to>
      <cdr:x>0.8865</cdr:x>
      <cdr:y>0.06025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51eee14-47e5-43d2-b474-b6a793578bc2}" type="TxLink">
            <a:rPr lang="en-US" cap="none" sz="1000" b="1" i="0" u="none" baseline="0">
              <a:latin typeface="Arial"/>
              <a:ea typeface="Arial"/>
              <a:cs typeface="Arial"/>
            </a:rPr>
            <a:t>2016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0.8455</cdr:x>
      <cdr:y>0.024</cdr:y>
    </cdr:from>
    <cdr:to>
      <cdr:x>0.93375</cdr:x>
      <cdr:y>0.05825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0000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8879b1a-48b8-4319-b84c-1986fee89717}" type="TxLink">
            <a:rPr lang="en-US" cap="none" sz="1000" b="1" i="0" u="none" baseline="0">
              <a:latin typeface="Arial"/>
              <a:ea typeface="Arial"/>
              <a:cs typeface="Arial"/>
            </a:rPr>
            <a:t>2016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0.026</cdr:y>
    </cdr:from>
    <cdr:to>
      <cdr:x>0.91375</cdr:x>
      <cdr:y>0.06025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d93d05d-75c0-4862-a039-cf765ecd33f8}" type="TxLink">
            <a:rPr lang="en-US" cap="none" sz="1000" b="1" i="0" u="none" baseline="0">
              <a:latin typeface="Arial"/>
              <a:ea typeface="Arial"/>
              <a:cs typeface="Arial"/>
            </a:rPr>
            <a:t>2016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0.81625</cdr:x>
      <cdr:y>0.02825</cdr:y>
    </cdr:from>
    <cdr:to>
      <cdr:x>0.90575</cdr:x>
      <cdr:y>0.06425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9cc8626-2801-42c3-8813-d194374f8ceb}" type="TxLink">
            <a:rPr lang="en-US" cap="none" sz="1000" b="1" i="0" u="none" baseline="0">
              <a:latin typeface="Arial"/>
              <a:ea typeface="Arial"/>
              <a:cs typeface="Arial"/>
            </a:rPr>
            <a:t>2016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</cdr:x>
      <cdr:y>0.0375</cdr:y>
    </cdr:from>
    <cdr:to>
      <cdr:x>0.92725</cdr:x>
      <cdr:y>0.07225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15700" y="257175"/>
          <a:ext cx="1219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5d52ec5-1238-404f-90bc-06ebeb0acf3a}" type="TxLink">
            <a:rPr lang="en-US" cap="none" sz="1000" b="1" i="0" u="none" baseline="0">
              <a:latin typeface="Arial"/>
              <a:ea typeface="Arial"/>
              <a:cs typeface="Arial"/>
            </a:rPr>
            <a:t>2016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7" activePane="bottomLeft" state="split"/>
      <selection pane="topLeft" activeCell="R4" sqref="R4"/>
      <selection pane="bottomLeft" activeCell="M28" sqref="M28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156</v>
      </c>
      <c r="R4" s="60">
        <v>2016</v>
      </c>
      <c r="S4" s="60"/>
      <c r="T4" s="7"/>
      <c r="U4" s="7"/>
      <c r="V4" s="60"/>
      <c r="W4" s="18"/>
      <c r="X4" s="102"/>
      <c r="Y4" s="99"/>
      <c r="Z4" s="148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49"/>
      <c r="AA5" s="132"/>
      <c r="AB5" s="42" t="s">
        <v>85</v>
      </c>
    </row>
    <row r="6" spans="1:27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6" t="s">
        <v>26</v>
      </c>
      <c r="Z6" s="149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6"/>
      <c r="Z7" s="149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7"/>
      <c r="Z8" s="150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1.7</v>
      </c>
      <c r="C9" s="65">
        <v>1.4</v>
      </c>
      <c r="D9" s="65">
        <v>8.5</v>
      </c>
      <c r="E9" s="65">
        <v>-0.4</v>
      </c>
      <c r="F9" s="66">
        <f aca="true" t="shared" si="0" ref="F9:F39">AVERAGE(D9:E9)</f>
        <v>4.05</v>
      </c>
      <c r="G9" s="67">
        <f>100*(AJ9/AH9)</f>
        <v>94.39785154007097</v>
      </c>
      <c r="H9" s="67">
        <f aca="true" t="shared" si="1" ref="H9:H39">AK9</f>
        <v>0.8985628338009027</v>
      </c>
      <c r="I9" s="68">
        <v>-2.1</v>
      </c>
      <c r="J9" s="66"/>
      <c r="K9" s="68">
        <v>3.2</v>
      </c>
      <c r="L9" s="65">
        <v>4</v>
      </c>
      <c r="M9" s="65"/>
      <c r="N9" s="65">
        <v>9.1</v>
      </c>
      <c r="O9" s="66">
        <v>10.1</v>
      </c>
      <c r="P9" s="69" t="s">
        <v>104</v>
      </c>
      <c r="Q9" s="70">
        <v>29</v>
      </c>
      <c r="R9" s="67">
        <v>0</v>
      </c>
      <c r="S9" s="67"/>
      <c r="T9" s="67">
        <v>5.8</v>
      </c>
      <c r="U9" s="67"/>
      <c r="V9" s="71">
        <v>8</v>
      </c>
      <c r="W9" s="64">
        <v>1008.9</v>
      </c>
      <c r="X9" s="121">
        <f aca="true" t="shared" si="2" ref="X9:X39">W9+AU17</f>
        <v>1019.604670929247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4">IF((MAX($T$9:$T$39)=$T9),A9,0)</f>
        <v>0</v>
      </c>
      <c r="AF9">
        <f aca="true" t="shared" si="4" ref="AF9:AF39">IF((MAX($R$9:$R$39)=$R9),A9,0)</f>
        <v>0</v>
      </c>
      <c r="AH9">
        <f>6.107*EXP(17.38*(B9/(239+B9)))</f>
        <v>6.90458694814902</v>
      </c>
      <c r="AI9">
        <f aca="true" t="shared" si="5" ref="AI9:AI39">IF(W9&gt;=0,6.107*EXP(17.38*(C9/(239+C9))),6.107*EXP(22.44*(C9/(272.4+C9))))</f>
        <v>6.757481736768829</v>
      </c>
      <c r="AJ9">
        <f aca="true" t="shared" si="6" ref="AJ9:AJ39">IF(C9&gt;=0,AI9-(0.000799*1000*(B9-C9)),AI9-(0.00072*1000*(B9-C9)))</f>
        <v>6.517781736768829</v>
      </c>
      <c r="AK9">
        <f>239*LN(AJ9/6.107)/(17.38-LN(AJ9/6.107))</f>
        <v>0.8985628338009027</v>
      </c>
      <c r="AM9">
        <f>COUNTIF(V9:V39,"&lt;1")</f>
        <v>3</v>
      </c>
      <c r="AN9">
        <f>COUNTIF(E9:E39,"&lt;0")</f>
        <v>7</v>
      </c>
      <c r="AO9">
        <f>COUNTIF(I9:I39,"&lt;0")</f>
        <v>16</v>
      </c>
      <c r="AP9">
        <f>COUNTIF(Q9:Q39,"&gt;=39")</f>
        <v>2</v>
      </c>
    </row>
    <row r="10" spans="1:37" ht="12.75">
      <c r="A10" s="72">
        <v>2</v>
      </c>
      <c r="B10" s="73">
        <v>8.5</v>
      </c>
      <c r="C10" s="74">
        <v>8.4</v>
      </c>
      <c r="D10" s="74">
        <v>10</v>
      </c>
      <c r="E10" s="74">
        <v>1.7</v>
      </c>
      <c r="F10" s="75">
        <f t="shared" si="0"/>
        <v>5.85</v>
      </c>
      <c r="G10" s="67">
        <f aca="true" t="shared" si="7" ref="G10:G39">100*(AJ10/AH10)</f>
        <v>98.60364955423353</v>
      </c>
      <c r="H10" s="76">
        <f t="shared" si="1"/>
        <v>8.29280304790015</v>
      </c>
      <c r="I10" s="77">
        <v>0.3</v>
      </c>
      <c r="J10" s="75"/>
      <c r="K10" s="77">
        <v>8.2</v>
      </c>
      <c r="L10" s="74">
        <v>8.2</v>
      </c>
      <c r="M10" s="74"/>
      <c r="N10" s="74">
        <v>8.7</v>
      </c>
      <c r="O10" s="75">
        <v>10</v>
      </c>
      <c r="P10" s="78" t="s">
        <v>105</v>
      </c>
      <c r="Q10" s="79">
        <v>20</v>
      </c>
      <c r="R10" s="76">
        <v>0</v>
      </c>
      <c r="S10" s="76"/>
      <c r="T10" s="76">
        <v>0.7</v>
      </c>
      <c r="U10" s="76"/>
      <c r="V10" s="80">
        <v>8</v>
      </c>
      <c r="W10" s="73">
        <v>986</v>
      </c>
      <c r="X10" s="121">
        <f t="shared" si="2"/>
        <v>996.2075900784225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11.093113863278093</v>
      </c>
      <c r="AI10">
        <f t="shared" si="5"/>
        <v>11.018115118398828</v>
      </c>
      <c r="AJ10">
        <f t="shared" si="6"/>
        <v>10.938215118398828</v>
      </c>
      <c r="AK10">
        <f aca="true" t="shared" si="12" ref="AK10:AK39">239*LN(AJ10/6.107)/(17.38-LN(AJ10/6.107))</f>
        <v>8.29280304790015</v>
      </c>
    </row>
    <row r="11" spans="1:37" ht="12.75">
      <c r="A11" s="63">
        <v>3</v>
      </c>
      <c r="B11" s="64">
        <v>5.5</v>
      </c>
      <c r="C11" s="65">
        <v>5.3</v>
      </c>
      <c r="D11" s="65">
        <v>8.3</v>
      </c>
      <c r="E11" s="65">
        <v>5.1</v>
      </c>
      <c r="F11" s="66">
        <f t="shared" si="0"/>
        <v>6.7</v>
      </c>
      <c r="G11" s="67">
        <f t="shared" si="7"/>
        <v>96.84886126265941</v>
      </c>
      <c r="H11" s="67">
        <f t="shared" si="1"/>
        <v>5.040067561496319</v>
      </c>
      <c r="I11" s="68">
        <v>4</v>
      </c>
      <c r="J11" s="66"/>
      <c r="K11" s="68">
        <v>6.8</v>
      </c>
      <c r="L11" s="65">
        <v>7.4</v>
      </c>
      <c r="M11" s="65"/>
      <c r="N11" s="65">
        <v>8.9</v>
      </c>
      <c r="O11" s="66">
        <v>9.8</v>
      </c>
      <c r="P11" s="69" t="s">
        <v>106</v>
      </c>
      <c r="Q11" s="70">
        <v>27</v>
      </c>
      <c r="R11" s="67">
        <v>0</v>
      </c>
      <c r="S11" s="67"/>
      <c r="T11" s="67">
        <v>7.6</v>
      </c>
      <c r="U11" s="67"/>
      <c r="V11" s="71">
        <v>8</v>
      </c>
      <c r="W11" s="64">
        <v>981.8</v>
      </c>
      <c r="X11" s="121">
        <f t="shared" si="2"/>
        <v>992.0742061179052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3</v>
      </c>
      <c r="AF11">
        <f t="shared" si="4"/>
        <v>0</v>
      </c>
      <c r="AH11">
        <f t="shared" si="11"/>
        <v>9.028595330281249</v>
      </c>
      <c r="AI11">
        <f t="shared" si="5"/>
        <v>8.903891765391034</v>
      </c>
      <c r="AJ11">
        <f t="shared" si="6"/>
        <v>8.744091765391033</v>
      </c>
      <c r="AK11">
        <f t="shared" si="12"/>
        <v>5.040067561496319</v>
      </c>
    </row>
    <row r="12" spans="1:37" ht="12.75">
      <c r="A12" s="72">
        <v>4</v>
      </c>
      <c r="B12" s="73">
        <v>5.5</v>
      </c>
      <c r="C12" s="74">
        <v>5.1</v>
      </c>
      <c r="D12" s="74">
        <v>7.8</v>
      </c>
      <c r="E12" s="74">
        <v>4</v>
      </c>
      <c r="F12" s="75">
        <f t="shared" si="0"/>
        <v>5.9</v>
      </c>
      <c r="G12" s="67">
        <f t="shared" si="7"/>
        <v>93.71458327254348</v>
      </c>
      <c r="H12" s="76">
        <f t="shared" si="1"/>
        <v>4.569303719592653</v>
      </c>
      <c r="I12" s="77">
        <v>0.4</v>
      </c>
      <c r="J12" s="75"/>
      <c r="K12" s="77">
        <v>6.3</v>
      </c>
      <c r="L12" s="74">
        <v>6.5</v>
      </c>
      <c r="M12" s="74"/>
      <c r="N12" s="74">
        <v>8.8</v>
      </c>
      <c r="O12" s="75">
        <v>9.8</v>
      </c>
      <c r="P12" s="78" t="s">
        <v>106</v>
      </c>
      <c r="Q12" s="79">
        <v>12</v>
      </c>
      <c r="R12" s="76">
        <v>0</v>
      </c>
      <c r="S12" s="76"/>
      <c r="T12" s="76">
        <v>2.4</v>
      </c>
      <c r="U12" s="76"/>
      <c r="V12" s="80">
        <v>8</v>
      </c>
      <c r="W12" s="73">
        <v>969.8</v>
      </c>
      <c r="X12" s="121">
        <f t="shared" si="2"/>
        <v>979.9486301620946</v>
      </c>
      <c r="Y12" s="127">
        <v>0</v>
      </c>
      <c r="Z12" s="134">
        <v>0</v>
      </c>
      <c r="AA12" s="127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9.028595330281249</v>
      </c>
      <c r="AI12">
        <f t="shared" si="5"/>
        <v>8.780710489137393</v>
      </c>
      <c r="AJ12">
        <f t="shared" si="6"/>
        <v>8.461110489137393</v>
      </c>
      <c r="AK12">
        <f t="shared" si="12"/>
        <v>4.569303719592653</v>
      </c>
    </row>
    <row r="13" spans="1:37" ht="12.75">
      <c r="A13" s="63">
        <v>5</v>
      </c>
      <c r="B13" s="64">
        <v>6.5</v>
      </c>
      <c r="C13" s="65">
        <v>6.1</v>
      </c>
      <c r="D13" s="65">
        <v>8.4</v>
      </c>
      <c r="E13" s="65">
        <v>6.1</v>
      </c>
      <c r="F13" s="66">
        <f t="shared" si="0"/>
        <v>7.25</v>
      </c>
      <c r="G13" s="67">
        <f t="shared" si="7"/>
        <v>93.97329699620602</v>
      </c>
      <c r="H13" s="67">
        <f t="shared" si="1"/>
        <v>5.601391774806006</v>
      </c>
      <c r="I13" s="68">
        <v>2.8</v>
      </c>
      <c r="J13" s="66"/>
      <c r="K13" s="68">
        <v>6.2</v>
      </c>
      <c r="L13" s="65">
        <v>6.3</v>
      </c>
      <c r="M13" s="65"/>
      <c r="N13" s="65">
        <v>8.7</v>
      </c>
      <c r="O13" s="66">
        <v>9.7</v>
      </c>
      <c r="P13" s="69" t="s">
        <v>106</v>
      </c>
      <c r="Q13" s="70">
        <v>12</v>
      </c>
      <c r="R13" s="67">
        <v>0</v>
      </c>
      <c r="S13" s="67"/>
      <c r="T13" s="67">
        <v>0.1</v>
      </c>
      <c r="U13" s="67"/>
      <c r="V13" s="71">
        <v>8</v>
      </c>
      <c r="W13" s="64">
        <v>972.1</v>
      </c>
      <c r="X13" s="121">
        <f t="shared" si="2"/>
        <v>982.2361011350565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9.67551615678414</v>
      </c>
      <c r="AI13">
        <f t="shared" si="5"/>
        <v>9.41200153393066</v>
      </c>
      <c r="AJ13">
        <f t="shared" si="6"/>
        <v>9.092401533930659</v>
      </c>
      <c r="AK13">
        <f t="shared" si="12"/>
        <v>5.601391774806006</v>
      </c>
    </row>
    <row r="14" spans="1:37" ht="12.75">
      <c r="A14" s="72">
        <v>6</v>
      </c>
      <c r="B14" s="73">
        <v>5.6</v>
      </c>
      <c r="C14" s="74">
        <v>5.3</v>
      </c>
      <c r="D14" s="74">
        <v>8.5</v>
      </c>
      <c r="E14" s="74">
        <v>5.7</v>
      </c>
      <c r="F14" s="75">
        <f t="shared" si="0"/>
        <v>7.1</v>
      </c>
      <c r="G14" s="67">
        <f t="shared" si="7"/>
        <v>95.29967383979171</v>
      </c>
      <c r="H14" s="76">
        <f t="shared" si="1"/>
        <v>4.90852559879075</v>
      </c>
      <c r="I14" s="77">
        <v>4.5</v>
      </c>
      <c r="J14" s="75"/>
      <c r="K14" s="77">
        <v>6.8</v>
      </c>
      <c r="L14" s="74">
        <v>7.4</v>
      </c>
      <c r="M14" s="74"/>
      <c r="N14" s="74">
        <v>8.8</v>
      </c>
      <c r="O14" s="75">
        <v>9.7</v>
      </c>
      <c r="P14" s="78" t="s">
        <v>110</v>
      </c>
      <c r="Q14" s="79">
        <v>15</v>
      </c>
      <c r="R14" s="76">
        <v>0</v>
      </c>
      <c r="S14" s="76"/>
      <c r="T14" s="76">
        <v>6.9</v>
      </c>
      <c r="U14" s="76"/>
      <c r="V14" s="80">
        <v>8</v>
      </c>
      <c r="W14" s="73">
        <v>984.7</v>
      </c>
      <c r="X14" s="121">
        <f t="shared" si="2"/>
        <v>995.0008343863288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9.091522999287918</v>
      </c>
      <c r="AI14">
        <f t="shared" si="5"/>
        <v>8.903891765391034</v>
      </c>
      <c r="AJ14">
        <f t="shared" si="6"/>
        <v>8.664191765391035</v>
      </c>
      <c r="AK14">
        <f t="shared" si="12"/>
        <v>4.90852559879075</v>
      </c>
    </row>
    <row r="15" spans="1:37" ht="12.75">
      <c r="A15" s="63">
        <v>7</v>
      </c>
      <c r="B15" s="64">
        <v>6.8</v>
      </c>
      <c r="C15" s="65">
        <v>6.6</v>
      </c>
      <c r="D15" s="65">
        <v>7.5</v>
      </c>
      <c r="E15" s="65">
        <v>5.1</v>
      </c>
      <c r="F15" s="66">
        <f t="shared" si="0"/>
        <v>6.3</v>
      </c>
      <c r="G15" s="67">
        <f t="shared" si="7"/>
        <v>97.01543584517442</v>
      </c>
      <c r="H15" s="67">
        <f t="shared" si="1"/>
        <v>6.360071618372471</v>
      </c>
      <c r="I15" s="68">
        <v>0.7</v>
      </c>
      <c r="J15" s="66"/>
      <c r="K15" s="68">
        <v>7</v>
      </c>
      <c r="L15" s="65">
        <v>7.3</v>
      </c>
      <c r="M15" s="65"/>
      <c r="N15" s="65">
        <v>8.7</v>
      </c>
      <c r="O15" s="66">
        <v>9.6</v>
      </c>
      <c r="P15" s="69" t="s">
        <v>111</v>
      </c>
      <c r="Q15" s="70">
        <v>37</v>
      </c>
      <c r="R15" s="67">
        <v>0</v>
      </c>
      <c r="S15" s="67"/>
      <c r="T15" s="67">
        <v>2.1</v>
      </c>
      <c r="U15" s="67"/>
      <c r="V15" s="71">
        <v>8</v>
      </c>
      <c r="W15" s="64">
        <v>968.8</v>
      </c>
      <c r="X15" s="121">
        <f t="shared" si="2"/>
        <v>978.890801051811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9.877400046010854</v>
      </c>
      <c r="AI15">
        <f t="shared" si="5"/>
        <v>9.742402704808889</v>
      </c>
      <c r="AJ15">
        <f t="shared" si="6"/>
        <v>9.582602704808888</v>
      </c>
      <c r="AK15">
        <f t="shared" si="12"/>
        <v>6.360071618372471</v>
      </c>
    </row>
    <row r="16" spans="1:37" ht="12.75">
      <c r="A16" s="72">
        <v>8</v>
      </c>
      <c r="B16" s="73">
        <v>2.6</v>
      </c>
      <c r="C16" s="74">
        <v>2</v>
      </c>
      <c r="D16" s="74">
        <v>7.7</v>
      </c>
      <c r="E16" s="74">
        <v>0.9</v>
      </c>
      <c r="F16" s="75">
        <f t="shared" si="0"/>
        <v>4.3</v>
      </c>
      <c r="G16" s="67">
        <f t="shared" si="7"/>
        <v>89.29900732124439</v>
      </c>
      <c r="H16" s="76">
        <f t="shared" si="1"/>
        <v>1.0199689936828593</v>
      </c>
      <c r="I16" s="77">
        <v>-1.2</v>
      </c>
      <c r="J16" s="75"/>
      <c r="K16" s="77">
        <v>3.9</v>
      </c>
      <c r="L16" s="74">
        <v>4.3</v>
      </c>
      <c r="M16" s="74"/>
      <c r="N16" s="74">
        <v>8.2</v>
      </c>
      <c r="O16" s="75">
        <v>9.5</v>
      </c>
      <c r="P16" s="78" t="s">
        <v>112</v>
      </c>
      <c r="Q16" s="79">
        <v>18</v>
      </c>
      <c r="R16" s="76">
        <v>0.2</v>
      </c>
      <c r="S16" s="76"/>
      <c r="T16" s="76">
        <v>0.3</v>
      </c>
      <c r="U16" s="76"/>
      <c r="V16" s="80">
        <v>8</v>
      </c>
      <c r="W16" s="73">
        <v>985.7</v>
      </c>
      <c r="X16" s="121">
        <f t="shared" si="2"/>
        <v>996.1241680726066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7.36303401489637</v>
      </c>
      <c r="AI16">
        <f t="shared" si="5"/>
        <v>7.054516284028025</v>
      </c>
      <c r="AJ16">
        <f t="shared" si="6"/>
        <v>6.575116284028025</v>
      </c>
      <c r="AK16">
        <f t="shared" si="12"/>
        <v>1.0199689936828593</v>
      </c>
    </row>
    <row r="17" spans="1:47" ht="12.75">
      <c r="A17" s="63">
        <v>9</v>
      </c>
      <c r="B17" s="64">
        <v>6.2</v>
      </c>
      <c r="C17" s="65">
        <v>5.8</v>
      </c>
      <c r="D17" s="65">
        <v>10</v>
      </c>
      <c r="E17" s="65">
        <v>3.7</v>
      </c>
      <c r="F17" s="66">
        <f t="shared" si="0"/>
        <v>6.85</v>
      </c>
      <c r="G17" s="67">
        <f t="shared" si="7"/>
        <v>93.89762224046918</v>
      </c>
      <c r="H17" s="67">
        <f t="shared" si="1"/>
        <v>5.2920078301916185</v>
      </c>
      <c r="I17" s="68">
        <v>-0.7</v>
      </c>
      <c r="J17" s="66"/>
      <c r="K17" s="68">
        <v>6.8</v>
      </c>
      <c r="L17" s="65">
        <v>6.6</v>
      </c>
      <c r="M17" s="65"/>
      <c r="N17" s="65">
        <v>7.9</v>
      </c>
      <c r="O17" s="66">
        <v>9.2</v>
      </c>
      <c r="P17" s="69" t="s">
        <v>105</v>
      </c>
      <c r="Q17" s="70">
        <v>30</v>
      </c>
      <c r="R17" s="67">
        <v>0.1</v>
      </c>
      <c r="S17" s="67"/>
      <c r="T17" s="67">
        <v>4.5</v>
      </c>
      <c r="U17" s="67"/>
      <c r="V17" s="71">
        <v>8</v>
      </c>
      <c r="W17" s="64">
        <v>979</v>
      </c>
      <c r="X17" s="121">
        <f t="shared" si="2"/>
        <v>989.2190769188348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9.477279648605764</v>
      </c>
      <c r="AI17">
        <f t="shared" si="5"/>
        <v>9.218540243120705</v>
      </c>
      <c r="AJ17">
        <f t="shared" si="6"/>
        <v>8.898940243120705</v>
      </c>
      <c r="AK17">
        <f t="shared" si="12"/>
        <v>5.2920078301916185</v>
      </c>
      <c r="AU17">
        <f aca="true" t="shared" si="13" ref="AU17:AU47">W9*(10^(85/(18429.1+(67.53*B9)+(0.003*31)))-1)</f>
        <v>10.704670929247051</v>
      </c>
    </row>
    <row r="18" spans="1:47" ht="12.75">
      <c r="A18" s="72">
        <v>10</v>
      </c>
      <c r="B18" s="73">
        <v>3.6</v>
      </c>
      <c r="C18" s="74">
        <v>2.9</v>
      </c>
      <c r="D18" s="74">
        <v>6.4</v>
      </c>
      <c r="E18" s="74">
        <v>3.6</v>
      </c>
      <c r="F18" s="75">
        <f t="shared" si="0"/>
        <v>5</v>
      </c>
      <c r="G18" s="67">
        <f t="shared" si="7"/>
        <v>88.0896675508296</v>
      </c>
      <c r="H18" s="76">
        <f t="shared" si="1"/>
        <v>1.8163912635335493</v>
      </c>
      <c r="I18" s="77">
        <v>0.4</v>
      </c>
      <c r="J18" s="75"/>
      <c r="K18" s="77">
        <v>4.1</v>
      </c>
      <c r="L18" s="74">
        <v>4.8</v>
      </c>
      <c r="M18" s="74"/>
      <c r="N18" s="74">
        <v>8</v>
      </c>
      <c r="O18" s="75">
        <v>9.1</v>
      </c>
      <c r="P18" s="78" t="s">
        <v>112</v>
      </c>
      <c r="Q18" s="79">
        <v>19</v>
      </c>
      <c r="R18" s="76">
        <v>2.1</v>
      </c>
      <c r="S18" s="76"/>
      <c r="T18" s="76" t="s">
        <v>119</v>
      </c>
      <c r="U18" s="76"/>
      <c r="V18" s="80">
        <v>4</v>
      </c>
      <c r="W18" s="73">
        <v>971.8</v>
      </c>
      <c r="X18" s="121">
        <f t="shared" si="2"/>
        <v>982.0398066511149</v>
      </c>
      <c r="Y18" s="127">
        <v>0</v>
      </c>
      <c r="Z18" s="134">
        <v>0</v>
      </c>
      <c r="AA18" s="127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7.903784318055541</v>
      </c>
      <c r="AI18">
        <f t="shared" si="5"/>
        <v>7.52171732970973</v>
      </c>
      <c r="AJ18">
        <f t="shared" si="6"/>
        <v>6.96241732970973</v>
      </c>
      <c r="AK18">
        <f t="shared" si="12"/>
        <v>1.8163912635335493</v>
      </c>
      <c r="AU18">
        <f t="shared" si="13"/>
        <v>10.207590078422522</v>
      </c>
    </row>
    <row r="19" spans="1:47" ht="12.75">
      <c r="A19" s="63">
        <v>11</v>
      </c>
      <c r="B19" s="64">
        <v>3.9</v>
      </c>
      <c r="C19" s="65">
        <v>3.4</v>
      </c>
      <c r="D19" s="65">
        <v>5.8</v>
      </c>
      <c r="E19" s="65">
        <v>2</v>
      </c>
      <c r="F19" s="66">
        <f t="shared" si="0"/>
        <v>3.9</v>
      </c>
      <c r="G19" s="67">
        <f t="shared" si="7"/>
        <v>91.5852912207683</v>
      </c>
      <c r="H19" s="67">
        <f t="shared" si="1"/>
        <v>2.657869557754557</v>
      </c>
      <c r="I19" s="68">
        <v>-0.6</v>
      </c>
      <c r="J19" s="66"/>
      <c r="K19" s="68">
        <v>4.5</v>
      </c>
      <c r="L19" s="65">
        <v>5</v>
      </c>
      <c r="M19" s="65"/>
      <c r="N19" s="65">
        <v>7.7</v>
      </c>
      <c r="O19" s="66">
        <v>9.1</v>
      </c>
      <c r="P19" s="69" t="s">
        <v>118</v>
      </c>
      <c r="Q19" s="70">
        <v>16</v>
      </c>
      <c r="R19" s="67">
        <v>0</v>
      </c>
      <c r="S19" s="67"/>
      <c r="T19" s="67">
        <v>1.1</v>
      </c>
      <c r="U19" s="67"/>
      <c r="V19" s="71">
        <v>8</v>
      </c>
      <c r="W19" s="64">
        <v>969.6</v>
      </c>
      <c r="X19" s="121">
        <f t="shared" si="2"/>
        <v>979.8054945141132</v>
      </c>
      <c r="Y19" s="127">
        <v>0</v>
      </c>
      <c r="Z19" s="134">
        <v>0</v>
      </c>
      <c r="AA19" s="127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8.072706165126084</v>
      </c>
      <c r="AI19">
        <f t="shared" si="5"/>
        <v>7.792911450727639</v>
      </c>
      <c r="AJ19">
        <f t="shared" si="6"/>
        <v>7.39341145072764</v>
      </c>
      <c r="AK19">
        <f t="shared" si="12"/>
        <v>2.657869557754557</v>
      </c>
      <c r="AU19">
        <f t="shared" si="13"/>
        <v>10.27420611790523</v>
      </c>
    </row>
    <row r="20" spans="1:47" ht="12.75">
      <c r="A20" s="72">
        <v>12</v>
      </c>
      <c r="B20" s="73">
        <v>5</v>
      </c>
      <c r="C20" s="74">
        <v>4.2</v>
      </c>
      <c r="D20" s="74">
        <v>6.9</v>
      </c>
      <c r="E20" s="74">
        <v>0.9</v>
      </c>
      <c r="F20" s="75">
        <f t="shared" si="0"/>
        <v>3.9000000000000004</v>
      </c>
      <c r="G20" s="67">
        <f t="shared" si="7"/>
        <v>87.22342004210512</v>
      </c>
      <c r="H20" s="76">
        <f t="shared" si="1"/>
        <v>3.056347568399952</v>
      </c>
      <c r="I20" s="77">
        <v>-1.1</v>
      </c>
      <c r="J20" s="75"/>
      <c r="K20" s="77">
        <v>4.5</v>
      </c>
      <c r="L20" s="74">
        <v>5</v>
      </c>
      <c r="M20" s="74"/>
      <c r="N20" s="74">
        <v>7.5</v>
      </c>
      <c r="O20" s="75">
        <v>9</v>
      </c>
      <c r="P20" s="78" t="s">
        <v>122</v>
      </c>
      <c r="Q20" s="79">
        <v>29</v>
      </c>
      <c r="R20" s="76">
        <v>1.4</v>
      </c>
      <c r="S20" s="76"/>
      <c r="T20" s="76">
        <v>3.5</v>
      </c>
      <c r="U20" s="76"/>
      <c r="V20" s="80">
        <v>7</v>
      </c>
      <c r="W20" s="73">
        <v>982</v>
      </c>
      <c r="X20" s="121">
        <f t="shared" si="2"/>
        <v>992.2948845800069</v>
      </c>
      <c r="Y20" s="127">
        <v>0</v>
      </c>
      <c r="Z20" s="134">
        <v>0</v>
      </c>
      <c r="AA20" s="127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8.719685713352307</v>
      </c>
      <c r="AI20">
        <f t="shared" si="5"/>
        <v>8.244808096108713</v>
      </c>
      <c r="AJ20">
        <f t="shared" si="6"/>
        <v>7.605608096108713</v>
      </c>
      <c r="AK20">
        <f t="shared" si="12"/>
        <v>3.056347568399952</v>
      </c>
      <c r="AU20">
        <f t="shared" si="13"/>
        <v>10.148630162094614</v>
      </c>
    </row>
    <row r="21" spans="1:47" ht="12.75">
      <c r="A21" s="63">
        <v>13</v>
      </c>
      <c r="B21" s="64">
        <v>1.7</v>
      </c>
      <c r="C21" s="65">
        <v>1.5</v>
      </c>
      <c r="D21" s="65">
        <v>5.2</v>
      </c>
      <c r="E21" s="65">
        <v>0.9</v>
      </c>
      <c r="F21" s="66">
        <f t="shared" si="0"/>
        <v>3.0500000000000003</v>
      </c>
      <c r="G21" s="67">
        <f t="shared" si="7"/>
        <v>96.26073088980786</v>
      </c>
      <c r="H21" s="67">
        <f t="shared" si="1"/>
        <v>1.1696258335037286</v>
      </c>
      <c r="I21" s="68">
        <v>-0.8</v>
      </c>
      <c r="J21" s="66"/>
      <c r="K21" s="68">
        <v>2.6</v>
      </c>
      <c r="L21" s="65">
        <v>3.6</v>
      </c>
      <c r="M21" s="65"/>
      <c r="N21" s="65">
        <v>7.4</v>
      </c>
      <c r="O21" s="66">
        <v>8.1</v>
      </c>
      <c r="P21" s="69" t="s">
        <v>125</v>
      </c>
      <c r="Q21" s="70">
        <v>22</v>
      </c>
      <c r="R21" s="67">
        <v>1.8</v>
      </c>
      <c r="S21" s="67"/>
      <c r="T21" s="67">
        <v>4.7</v>
      </c>
      <c r="U21" s="67"/>
      <c r="V21" s="71">
        <v>4</v>
      </c>
      <c r="W21" s="64">
        <v>1003.5</v>
      </c>
      <c r="X21" s="121">
        <f t="shared" si="2"/>
        <v>1014.1473756343537</v>
      </c>
      <c r="Y21" s="127">
        <v>0</v>
      </c>
      <c r="Z21" s="134">
        <v>0</v>
      </c>
      <c r="AA21" s="127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6.90458694814902</v>
      </c>
      <c r="AI21">
        <f t="shared" si="5"/>
        <v>6.8062058612105245</v>
      </c>
      <c r="AJ21">
        <f t="shared" si="6"/>
        <v>6.646405861210525</v>
      </c>
      <c r="AK21">
        <f t="shared" si="12"/>
        <v>1.1696258335037286</v>
      </c>
      <c r="AU21">
        <f t="shared" si="13"/>
        <v>10.136101135056526</v>
      </c>
    </row>
    <row r="22" spans="1:47" ht="12.75">
      <c r="A22" s="72">
        <v>14</v>
      </c>
      <c r="B22" s="73">
        <v>2.8</v>
      </c>
      <c r="C22" s="74">
        <v>2.4</v>
      </c>
      <c r="D22" s="74">
        <v>3.4</v>
      </c>
      <c r="E22" s="74">
        <v>0.7</v>
      </c>
      <c r="F22" s="75">
        <f t="shared" si="0"/>
        <v>2.05</v>
      </c>
      <c r="G22" s="67">
        <f t="shared" si="7"/>
        <v>92.91430065360437</v>
      </c>
      <c r="H22" s="76">
        <f t="shared" si="1"/>
        <v>1.7699587233456666</v>
      </c>
      <c r="I22" s="77">
        <v>-0.7</v>
      </c>
      <c r="J22" s="75"/>
      <c r="K22" s="77">
        <v>3</v>
      </c>
      <c r="L22" s="74">
        <v>3.8</v>
      </c>
      <c r="M22" s="74"/>
      <c r="N22" s="74">
        <v>7.1</v>
      </c>
      <c r="O22" s="75">
        <v>8.7</v>
      </c>
      <c r="P22" s="78" t="s">
        <v>126</v>
      </c>
      <c r="Q22" s="79">
        <v>29</v>
      </c>
      <c r="R22" s="76">
        <v>1.1</v>
      </c>
      <c r="S22" s="76"/>
      <c r="T22" s="76">
        <v>0.2</v>
      </c>
      <c r="U22" s="76"/>
      <c r="V22" s="80">
        <v>8</v>
      </c>
      <c r="W22" s="73">
        <v>991.3</v>
      </c>
      <c r="X22" s="121">
        <f t="shared" si="2"/>
        <v>1001.7757454284343</v>
      </c>
      <c r="Y22" s="127">
        <v>0</v>
      </c>
      <c r="Z22" s="134">
        <v>1</v>
      </c>
      <c r="AA22" s="127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7.468490409399528</v>
      </c>
      <c r="AI22">
        <f t="shared" si="5"/>
        <v>7.258895633275086</v>
      </c>
      <c r="AJ22">
        <f t="shared" si="6"/>
        <v>6.939295633275085</v>
      </c>
      <c r="AK22">
        <f t="shared" si="12"/>
        <v>1.7699587233456666</v>
      </c>
      <c r="AU22">
        <f t="shared" si="13"/>
        <v>10.300834386328813</v>
      </c>
    </row>
    <row r="23" spans="1:47" ht="12.75">
      <c r="A23" s="63">
        <v>15</v>
      </c>
      <c r="B23" s="64">
        <v>-0.8</v>
      </c>
      <c r="C23" s="65">
        <v>-1.2</v>
      </c>
      <c r="D23" s="65">
        <v>4.6</v>
      </c>
      <c r="E23" s="65">
        <v>-1.9</v>
      </c>
      <c r="F23" s="66">
        <f t="shared" si="0"/>
        <v>1.3499999999999999</v>
      </c>
      <c r="G23" s="67">
        <f t="shared" si="7"/>
        <v>92.1099548447179</v>
      </c>
      <c r="H23" s="67">
        <f t="shared" si="1"/>
        <v>-1.9173720318783591</v>
      </c>
      <c r="I23" s="68">
        <v>-4.4</v>
      </c>
      <c r="J23" s="66"/>
      <c r="K23" s="68">
        <v>1.2</v>
      </c>
      <c r="L23" s="65">
        <v>2.3</v>
      </c>
      <c r="M23" s="65"/>
      <c r="N23" s="65">
        <v>6.7</v>
      </c>
      <c r="O23" s="66">
        <v>8.5</v>
      </c>
      <c r="P23" s="69" t="s">
        <v>127</v>
      </c>
      <c r="Q23" s="70">
        <v>22</v>
      </c>
      <c r="R23" s="67">
        <v>3.4</v>
      </c>
      <c r="S23" s="67"/>
      <c r="T23" s="67">
        <v>0.5</v>
      </c>
      <c r="U23" s="67"/>
      <c r="V23" s="71">
        <v>0</v>
      </c>
      <c r="W23" s="64">
        <v>1007.6</v>
      </c>
      <c r="X23" s="121">
        <f t="shared" si="2"/>
        <v>1018.389625925454</v>
      </c>
      <c r="Y23" s="127">
        <v>0</v>
      </c>
      <c r="Z23" s="134">
        <v>1</v>
      </c>
      <c r="AA23" s="127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15</v>
      </c>
      <c r="AH23">
        <f t="shared" si="11"/>
        <v>5.760731928368864</v>
      </c>
      <c r="AI23">
        <f t="shared" si="5"/>
        <v>5.594207577945808</v>
      </c>
      <c r="AJ23">
        <f t="shared" si="6"/>
        <v>5.306207577945807</v>
      </c>
      <c r="AK23">
        <f t="shared" si="12"/>
        <v>-1.9173720318783591</v>
      </c>
      <c r="AU23">
        <f t="shared" si="13"/>
        <v>10.090801051811013</v>
      </c>
    </row>
    <row r="24" spans="1:47" ht="12.75">
      <c r="A24" s="72">
        <v>16</v>
      </c>
      <c r="B24" s="73">
        <v>-2.4</v>
      </c>
      <c r="C24" s="74">
        <v>-2.7</v>
      </c>
      <c r="D24" s="74">
        <v>2.7</v>
      </c>
      <c r="E24" s="74">
        <v>-3.7</v>
      </c>
      <c r="F24" s="75">
        <f t="shared" si="0"/>
        <v>-0.5</v>
      </c>
      <c r="G24" s="67">
        <f t="shared" si="7"/>
        <v>93.57693813402074</v>
      </c>
      <c r="H24" s="76">
        <f t="shared" si="1"/>
        <v>-3.2912932861792807</v>
      </c>
      <c r="I24" s="77">
        <v>-5.9</v>
      </c>
      <c r="J24" s="75"/>
      <c r="K24" s="77">
        <v>0.9</v>
      </c>
      <c r="L24" s="74">
        <v>1.1</v>
      </c>
      <c r="M24" s="74"/>
      <c r="N24" s="74">
        <v>6.2</v>
      </c>
      <c r="O24" s="75">
        <v>8.2</v>
      </c>
      <c r="P24" s="78" t="s">
        <v>128</v>
      </c>
      <c r="Q24" s="79">
        <v>8</v>
      </c>
      <c r="R24" s="76">
        <v>1.3</v>
      </c>
      <c r="S24" s="76"/>
      <c r="T24" s="76">
        <v>4.7</v>
      </c>
      <c r="U24" s="76"/>
      <c r="V24" s="80">
        <v>0</v>
      </c>
      <c r="W24" s="73">
        <v>1018</v>
      </c>
      <c r="X24" s="121">
        <f t="shared" si="2"/>
        <v>1028.9658158555046</v>
      </c>
      <c r="Y24" s="127">
        <v>0</v>
      </c>
      <c r="Z24" s="134">
        <v>1</v>
      </c>
      <c r="AA24" s="127">
        <v>0</v>
      </c>
      <c r="AB24">
        <f t="shared" si="8"/>
        <v>0</v>
      </c>
      <c r="AC24">
        <f t="shared" si="9"/>
        <v>16</v>
      </c>
      <c r="AD24">
        <f t="shared" si="10"/>
        <v>16</v>
      </c>
      <c r="AE24">
        <f t="shared" si="3"/>
        <v>0</v>
      </c>
      <c r="AF24">
        <f t="shared" si="4"/>
        <v>0</v>
      </c>
      <c r="AH24">
        <f t="shared" si="11"/>
        <v>5.119916373594777</v>
      </c>
      <c r="AI24">
        <f t="shared" si="5"/>
        <v>5.007060977432383</v>
      </c>
      <c r="AJ24">
        <f t="shared" si="6"/>
        <v>4.791060977432383</v>
      </c>
      <c r="AK24">
        <f t="shared" si="12"/>
        <v>-3.2912932861792807</v>
      </c>
      <c r="AU24">
        <f t="shared" si="13"/>
        <v>10.424168072606605</v>
      </c>
    </row>
    <row r="25" spans="1:47" ht="12.75">
      <c r="A25" s="63">
        <v>17</v>
      </c>
      <c r="B25" s="64">
        <v>0.4</v>
      </c>
      <c r="C25" s="65">
        <v>0.3</v>
      </c>
      <c r="D25" s="65">
        <v>3</v>
      </c>
      <c r="E25" s="65">
        <v>-2.4</v>
      </c>
      <c r="F25" s="66">
        <f t="shared" si="0"/>
        <v>0.30000000000000004</v>
      </c>
      <c r="G25" s="67">
        <f t="shared" si="7"/>
        <v>98.00666284811513</v>
      </c>
      <c r="H25" s="67">
        <f t="shared" si="1"/>
        <v>0.12251304985132115</v>
      </c>
      <c r="I25" s="68">
        <v>-0.7</v>
      </c>
      <c r="J25" s="66"/>
      <c r="K25" s="68">
        <v>2</v>
      </c>
      <c r="L25" s="65">
        <v>2.6</v>
      </c>
      <c r="M25" s="65"/>
      <c r="N25" s="65">
        <v>6</v>
      </c>
      <c r="O25" s="66">
        <v>8</v>
      </c>
      <c r="P25" s="69" t="s">
        <v>132</v>
      </c>
      <c r="Q25" s="70">
        <v>16</v>
      </c>
      <c r="R25" s="67">
        <v>0</v>
      </c>
      <c r="S25" s="67"/>
      <c r="T25" s="67">
        <v>0</v>
      </c>
      <c r="U25" s="67"/>
      <c r="V25" s="71">
        <v>8</v>
      </c>
      <c r="W25" s="64">
        <v>1015.9</v>
      </c>
      <c r="X25" s="121">
        <f t="shared" si="2"/>
        <v>1026.7304861889422</v>
      </c>
      <c r="Y25" s="127">
        <v>0</v>
      </c>
      <c r="Z25" s="134">
        <v>1</v>
      </c>
      <c r="AA25" s="127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6.286942849347582</v>
      </c>
      <c r="AI25">
        <f t="shared" si="5"/>
        <v>6.2415228818137685</v>
      </c>
      <c r="AJ25">
        <f t="shared" si="6"/>
        <v>6.161622881813768</v>
      </c>
      <c r="AK25">
        <f t="shared" si="12"/>
        <v>0.12251304985132115</v>
      </c>
      <c r="AU25">
        <f t="shared" si="13"/>
        <v>10.219076918834828</v>
      </c>
    </row>
    <row r="26" spans="1:47" ht="12.75">
      <c r="A26" s="72">
        <v>18</v>
      </c>
      <c r="B26" s="73">
        <v>2.9</v>
      </c>
      <c r="C26" s="74">
        <v>2.5</v>
      </c>
      <c r="D26" s="74">
        <v>4.1</v>
      </c>
      <c r="E26" s="74">
        <v>0.4</v>
      </c>
      <c r="F26" s="75">
        <f t="shared" si="0"/>
        <v>2.25</v>
      </c>
      <c r="G26" s="67">
        <f t="shared" si="7"/>
        <v>92.94687178079035</v>
      </c>
      <c r="H26" s="76">
        <f t="shared" si="1"/>
        <v>1.8740038902284568</v>
      </c>
      <c r="I26" s="77">
        <v>0.2</v>
      </c>
      <c r="J26" s="75"/>
      <c r="K26" s="77">
        <v>3.6</v>
      </c>
      <c r="L26" s="74">
        <v>3.9</v>
      </c>
      <c r="M26" s="74"/>
      <c r="N26" s="74">
        <v>5.9</v>
      </c>
      <c r="O26" s="75">
        <v>7.8</v>
      </c>
      <c r="P26" s="78" t="s">
        <v>132</v>
      </c>
      <c r="Q26" s="79">
        <v>18</v>
      </c>
      <c r="R26" s="76">
        <v>0</v>
      </c>
      <c r="S26" s="76"/>
      <c r="T26" s="76">
        <v>0</v>
      </c>
      <c r="U26" s="76"/>
      <c r="V26" s="80">
        <v>8</v>
      </c>
      <c r="W26" s="73">
        <v>1003</v>
      </c>
      <c r="X26" s="121">
        <f t="shared" si="2"/>
        <v>1013.5955240169753</v>
      </c>
      <c r="Y26" s="127">
        <v>0</v>
      </c>
      <c r="Z26" s="134">
        <v>0</v>
      </c>
      <c r="AA26" s="127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7.52171732970973</v>
      </c>
      <c r="AI26">
        <f t="shared" si="5"/>
        <v>7.310800962158791</v>
      </c>
      <c r="AJ26">
        <f t="shared" si="6"/>
        <v>6.991200962158791</v>
      </c>
      <c r="AK26">
        <f t="shared" si="12"/>
        <v>1.8740038902284568</v>
      </c>
      <c r="AU26">
        <f t="shared" si="13"/>
        <v>10.239806651114971</v>
      </c>
    </row>
    <row r="27" spans="1:47" ht="12.75">
      <c r="A27" s="63">
        <v>19</v>
      </c>
      <c r="B27" s="64">
        <v>-1</v>
      </c>
      <c r="C27" s="65">
        <v>-1.3</v>
      </c>
      <c r="D27" s="65">
        <v>4.2</v>
      </c>
      <c r="E27" s="65">
        <v>-3.5</v>
      </c>
      <c r="F27" s="66">
        <f t="shared" si="0"/>
        <v>0.3500000000000001</v>
      </c>
      <c r="G27" s="67">
        <f t="shared" si="7"/>
        <v>94.01647141534335</v>
      </c>
      <c r="H27" s="67">
        <f t="shared" si="1"/>
        <v>-1.838417113602377</v>
      </c>
      <c r="I27" s="68">
        <v>-4.5</v>
      </c>
      <c r="J27" s="66"/>
      <c r="K27" s="68">
        <v>1.3</v>
      </c>
      <c r="L27" s="65">
        <v>2.3</v>
      </c>
      <c r="M27" s="65"/>
      <c r="N27" s="65">
        <v>6</v>
      </c>
      <c r="O27" s="66">
        <v>7.7</v>
      </c>
      <c r="P27" s="69" t="s">
        <v>136</v>
      </c>
      <c r="Q27" s="70">
        <v>6</v>
      </c>
      <c r="R27" s="67">
        <v>1</v>
      </c>
      <c r="S27" s="67"/>
      <c r="T27" s="67">
        <v>0</v>
      </c>
      <c r="U27" s="67"/>
      <c r="V27" s="71">
        <v>7</v>
      </c>
      <c r="W27" s="64">
        <v>1005.9</v>
      </c>
      <c r="X27" s="121">
        <f t="shared" si="2"/>
        <v>1016.6793871785986</v>
      </c>
      <c r="Y27" s="127">
        <v>0</v>
      </c>
      <c r="Z27" s="134">
        <v>0</v>
      </c>
      <c r="AA27" s="127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5.676929151302562</v>
      </c>
      <c r="AI27">
        <f t="shared" si="5"/>
        <v>5.553248472803667</v>
      </c>
      <c r="AJ27">
        <f t="shared" si="6"/>
        <v>5.337248472803667</v>
      </c>
      <c r="AK27">
        <f t="shared" si="12"/>
        <v>-1.838417113602377</v>
      </c>
      <c r="AU27">
        <f t="shared" si="13"/>
        <v>10.20549451411324</v>
      </c>
    </row>
    <row r="28" spans="1:47" ht="12.75">
      <c r="A28" s="72">
        <v>20</v>
      </c>
      <c r="B28" s="73">
        <v>0</v>
      </c>
      <c r="C28" s="74">
        <v>-0.2</v>
      </c>
      <c r="D28" s="74">
        <v>4.3</v>
      </c>
      <c r="E28" s="74">
        <v>-1</v>
      </c>
      <c r="F28" s="75">
        <f t="shared" si="0"/>
        <v>1.65</v>
      </c>
      <c r="G28" s="67">
        <f t="shared" si="7"/>
        <v>96.19698152266052</v>
      </c>
      <c r="H28" s="76">
        <f t="shared" si="1"/>
        <v>-0.5319868187855642</v>
      </c>
      <c r="I28" s="77">
        <v>-1</v>
      </c>
      <c r="J28" s="75"/>
      <c r="K28" s="77">
        <v>2.3</v>
      </c>
      <c r="L28" s="74">
        <v>3.2</v>
      </c>
      <c r="M28" s="74"/>
      <c r="N28" s="74">
        <v>5.9</v>
      </c>
      <c r="O28" s="75">
        <v>7.6</v>
      </c>
      <c r="P28" s="78" t="s">
        <v>137</v>
      </c>
      <c r="Q28" s="79">
        <v>6</v>
      </c>
      <c r="R28" s="76">
        <v>1</v>
      </c>
      <c r="S28" s="76"/>
      <c r="T28" s="76">
        <v>0</v>
      </c>
      <c r="U28" s="76"/>
      <c r="V28" s="80">
        <v>7</v>
      </c>
      <c r="W28" s="73">
        <v>1009.6</v>
      </c>
      <c r="X28" s="121">
        <f t="shared" si="2"/>
        <v>1020.3791819506432</v>
      </c>
      <c r="Y28" s="127">
        <v>0</v>
      </c>
      <c r="Z28" s="134">
        <v>0</v>
      </c>
      <c r="AA28" s="127"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6.107</v>
      </c>
      <c r="AI28">
        <f t="shared" si="5"/>
        <v>6.0187496615888785</v>
      </c>
      <c r="AJ28">
        <f t="shared" si="6"/>
        <v>5.874749661588878</v>
      </c>
      <c r="AK28">
        <f t="shared" si="12"/>
        <v>-0.5319868187855642</v>
      </c>
      <c r="AU28">
        <f t="shared" si="13"/>
        <v>10.294884580006805</v>
      </c>
    </row>
    <row r="29" spans="1:47" ht="12.75">
      <c r="A29" s="63">
        <v>21</v>
      </c>
      <c r="B29" s="64">
        <v>0.7</v>
      </c>
      <c r="C29" s="65">
        <v>0.4</v>
      </c>
      <c r="D29" s="65">
        <v>6.9</v>
      </c>
      <c r="E29" s="65">
        <v>-2.5</v>
      </c>
      <c r="F29" s="66">
        <f t="shared" si="0"/>
        <v>2.2</v>
      </c>
      <c r="G29" s="67">
        <f t="shared" si="7"/>
        <v>94.12106338505905</v>
      </c>
      <c r="H29" s="67">
        <f t="shared" si="1"/>
        <v>-0.13514436778557531</v>
      </c>
      <c r="I29" s="68">
        <v>-5.7</v>
      </c>
      <c r="J29" s="66"/>
      <c r="K29" s="68">
        <v>1</v>
      </c>
      <c r="L29" s="65">
        <v>1.9</v>
      </c>
      <c r="M29" s="65"/>
      <c r="N29" s="65">
        <v>5.8</v>
      </c>
      <c r="O29" s="66">
        <v>7.5</v>
      </c>
      <c r="P29" s="69" t="s">
        <v>138</v>
      </c>
      <c r="Q29" s="70">
        <v>14</v>
      </c>
      <c r="R29" s="67">
        <v>0</v>
      </c>
      <c r="S29" s="67"/>
      <c r="T29" s="67">
        <v>1</v>
      </c>
      <c r="U29" s="67"/>
      <c r="V29" s="71">
        <v>8</v>
      </c>
      <c r="W29" s="64">
        <v>1008</v>
      </c>
      <c r="X29" s="121">
        <f t="shared" si="2"/>
        <v>1018.7344189334898</v>
      </c>
      <c r="Y29" s="127">
        <v>0</v>
      </c>
      <c r="Z29" s="134">
        <v>0</v>
      </c>
      <c r="AA29" s="127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6.424962311154182</v>
      </c>
      <c r="AI29">
        <f t="shared" si="5"/>
        <v>6.286942849347582</v>
      </c>
      <c r="AJ29">
        <f t="shared" si="6"/>
        <v>6.047242849347582</v>
      </c>
      <c r="AK29">
        <f t="shared" si="12"/>
        <v>-0.13514436778557531</v>
      </c>
      <c r="AU29">
        <f t="shared" si="13"/>
        <v>10.647375634353667</v>
      </c>
    </row>
    <row r="30" spans="1:47" ht="12.75">
      <c r="A30" s="72">
        <v>22</v>
      </c>
      <c r="B30" s="73">
        <v>6.9</v>
      </c>
      <c r="C30" s="74">
        <v>6.7</v>
      </c>
      <c r="D30" s="74">
        <v>11.1</v>
      </c>
      <c r="E30" s="74">
        <v>0.7</v>
      </c>
      <c r="F30" s="75">
        <f t="shared" si="0"/>
        <v>5.8999999999999995</v>
      </c>
      <c r="G30" s="67">
        <f t="shared" si="7"/>
        <v>97.02762031840685</v>
      </c>
      <c r="H30" s="76">
        <f t="shared" si="1"/>
        <v>6.461535516606562</v>
      </c>
      <c r="I30" s="77">
        <v>0</v>
      </c>
      <c r="J30" s="75"/>
      <c r="K30" s="77">
        <v>5.5</v>
      </c>
      <c r="L30" s="74">
        <v>5.7</v>
      </c>
      <c r="M30" s="74"/>
      <c r="N30" s="74">
        <v>5.8</v>
      </c>
      <c r="O30" s="75">
        <v>7.4</v>
      </c>
      <c r="P30" s="78" t="s">
        <v>138</v>
      </c>
      <c r="Q30" s="79">
        <v>27</v>
      </c>
      <c r="R30" s="76">
        <v>0.7</v>
      </c>
      <c r="S30" s="76"/>
      <c r="T30" s="76">
        <v>1.9</v>
      </c>
      <c r="U30" s="76"/>
      <c r="V30" s="80">
        <v>8</v>
      </c>
      <c r="W30" s="73">
        <v>1000</v>
      </c>
      <c r="X30" s="121">
        <f t="shared" si="2"/>
        <v>1010.412031334714</v>
      </c>
      <c r="Y30" s="127">
        <v>0</v>
      </c>
      <c r="Z30" s="134">
        <v>0</v>
      </c>
      <c r="AA30" s="127">
        <v>0</v>
      </c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9.945515096468517</v>
      </c>
      <c r="AI30">
        <f t="shared" si="5"/>
        <v>9.809696626511307</v>
      </c>
      <c r="AJ30">
        <f t="shared" si="6"/>
        <v>9.649896626511307</v>
      </c>
      <c r="AK30">
        <f t="shared" si="12"/>
        <v>6.461535516606562</v>
      </c>
      <c r="AU30">
        <f t="shared" si="13"/>
        <v>10.475745428434426</v>
      </c>
    </row>
    <row r="31" spans="1:47" ht="12.75">
      <c r="A31" s="63">
        <v>23</v>
      </c>
      <c r="B31" s="64">
        <v>6</v>
      </c>
      <c r="C31" s="65">
        <v>6</v>
      </c>
      <c r="D31" s="65">
        <v>12.1</v>
      </c>
      <c r="E31" s="65">
        <v>4.3</v>
      </c>
      <c r="F31" s="66">
        <f t="shared" si="0"/>
        <v>8.2</v>
      </c>
      <c r="G31" s="67">
        <f t="shared" si="7"/>
        <v>100</v>
      </c>
      <c r="H31" s="67">
        <f t="shared" si="1"/>
        <v>5.999999999999999</v>
      </c>
      <c r="I31" s="68">
        <v>-0.4</v>
      </c>
      <c r="J31" s="66"/>
      <c r="K31" s="68">
        <v>3.8</v>
      </c>
      <c r="L31" s="65">
        <v>4.3</v>
      </c>
      <c r="M31" s="65"/>
      <c r="N31" s="65">
        <v>6.2</v>
      </c>
      <c r="O31" s="66">
        <v>7.4</v>
      </c>
      <c r="P31" s="69" t="s">
        <v>112</v>
      </c>
      <c r="Q31" s="70">
        <v>18</v>
      </c>
      <c r="R31" s="67">
        <v>1.2</v>
      </c>
      <c r="S31" s="67"/>
      <c r="T31" s="67">
        <v>0.7</v>
      </c>
      <c r="U31" s="67"/>
      <c r="V31" s="71">
        <v>8</v>
      </c>
      <c r="W31" s="64">
        <v>1017.8</v>
      </c>
      <c r="X31" s="121">
        <f t="shared" si="2"/>
        <v>1028.43174032383</v>
      </c>
      <c r="Y31" s="127">
        <v>0</v>
      </c>
      <c r="Z31" s="134">
        <v>0</v>
      </c>
      <c r="AA31" s="127">
        <v>0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9.347120306962537</v>
      </c>
      <c r="AI31">
        <f t="shared" si="5"/>
        <v>9.347120306962537</v>
      </c>
      <c r="AJ31">
        <f t="shared" si="6"/>
        <v>9.347120306962537</v>
      </c>
      <c r="AK31">
        <f t="shared" si="12"/>
        <v>5.999999999999999</v>
      </c>
      <c r="AU31">
        <f t="shared" si="13"/>
        <v>10.789625925453972</v>
      </c>
    </row>
    <row r="32" spans="1:47" ht="12.75">
      <c r="A32" s="72">
        <v>24</v>
      </c>
      <c r="B32" s="73">
        <v>12.1</v>
      </c>
      <c r="C32" s="74">
        <v>11.9</v>
      </c>
      <c r="D32" s="74">
        <v>13.9</v>
      </c>
      <c r="E32" s="74">
        <v>6</v>
      </c>
      <c r="F32" s="75">
        <f t="shared" si="0"/>
        <v>9.95</v>
      </c>
      <c r="G32" s="67">
        <f t="shared" si="7"/>
        <v>97.55754037100121</v>
      </c>
      <c r="H32" s="76">
        <f t="shared" si="1"/>
        <v>11.725214345661866</v>
      </c>
      <c r="I32" s="77">
        <v>5.7</v>
      </c>
      <c r="J32" s="75"/>
      <c r="K32" s="77">
        <v>8.7</v>
      </c>
      <c r="L32" s="74">
        <v>8.7</v>
      </c>
      <c r="M32" s="74"/>
      <c r="N32" s="74">
        <v>6.7</v>
      </c>
      <c r="O32" s="75">
        <v>7.5</v>
      </c>
      <c r="P32" s="78" t="s">
        <v>143</v>
      </c>
      <c r="Q32" s="79">
        <v>22</v>
      </c>
      <c r="R32" s="76" t="s">
        <v>119</v>
      </c>
      <c r="S32" s="76"/>
      <c r="T32" s="76">
        <v>0</v>
      </c>
      <c r="U32" s="76"/>
      <c r="V32" s="80">
        <v>8</v>
      </c>
      <c r="W32" s="73">
        <v>1012.9</v>
      </c>
      <c r="X32" s="121">
        <f t="shared" si="2"/>
        <v>1023.2529445127891</v>
      </c>
      <c r="Y32" s="127">
        <v>0</v>
      </c>
      <c r="Z32" s="134">
        <v>0</v>
      </c>
      <c r="AA32" s="127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14.110830506745673</v>
      </c>
      <c r="AI32">
        <f t="shared" si="5"/>
        <v>13.925979168301964</v>
      </c>
      <c r="AJ32">
        <f t="shared" si="6"/>
        <v>13.766179168301965</v>
      </c>
      <c r="AK32">
        <f t="shared" si="12"/>
        <v>11.725214345661866</v>
      </c>
      <c r="AU32">
        <f t="shared" si="13"/>
        <v>10.965815855504612</v>
      </c>
    </row>
    <row r="33" spans="1:47" ht="12.75">
      <c r="A33" s="63">
        <v>25</v>
      </c>
      <c r="B33" s="64">
        <v>9.9</v>
      </c>
      <c r="C33" s="65">
        <v>9.1</v>
      </c>
      <c r="D33" s="65">
        <v>14</v>
      </c>
      <c r="E33" s="65">
        <v>9.1</v>
      </c>
      <c r="F33" s="66">
        <f t="shared" si="0"/>
        <v>11.55</v>
      </c>
      <c r="G33" s="67">
        <f t="shared" si="7"/>
        <v>89.51787465070515</v>
      </c>
      <c r="H33" s="67">
        <f t="shared" si="1"/>
        <v>8.259400234291277</v>
      </c>
      <c r="I33" s="68">
        <v>5</v>
      </c>
      <c r="J33" s="66"/>
      <c r="K33" s="68">
        <v>7.8</v>
      </c>
      <c r="L33" s="65">
        <v>8</v>
      </c>
      <c r="M33" s="65"/>
      <c r="N33" s="65">
        <v>7.5</v>
      </c>
      <c r="O33" s="66">
        <v>7.7</v>
      </c>
      <c r="P33" s="69" t="s">
        <v>144</v>
      </c>
      <c r="Q33" s="70">
        <v>25</v>
      </c>
      <c r="R33" s="67">
        <v>0.2</v>
      </c>
      <c r="S33" s="67"/>
      <c r="T33" s="67">
        <v>0</v>
      </c>
      <c r="U33" s="67"/>
      <c r="V33" s="71">
        <v>4</v>
      </c>
      <c r="W33" s="64">
        <v>1004.3</v>
      </c>
      <c r="X33" s="121">
        <f t="shared" si="2"/>
        <v>1014.6453072946142</v>
      </c>
      <c r="Y33" s="127">
        <v>0</v>
      </c>
      <c r="Z33" s="134">
        <v>0</v>
      </c>
      <c r="AA33" s="127"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12.191333479931261</v>
      </c>
      <c r="AI33">
        <f t="shared" si="5"/>
        <v>11.552622622814317</v>
      </c>
      <c r="AJ33">
        <f t="shared" si="6"/>
        <v>10.913422622814316</v>
      </c>
      <c r="AK33">
        <f t="shared" si="12"/>
        <v>8.259400234291277</v>
      </c>
      <c r="AU33">
        <f t="shared" si="13"/>
        <v>10.830486188942148</v>
      </c>
    </row>
    <row r="34" spans="1:47" ht="12.75">
      <c r="A34" s="72">
        <v>26</v>
      </c>
      <c r="B34" s="73">
        <v>9.1</v>
      </c>
      <c r="C34" s="74">
        <v>7.9</v>
      </c>
      <c r="D34" s="74">
        <v>12.3</v>
      </c>
      <c r="E34" s="74">
        <v>5.9</v>
      </c>
      <c r="F34" s="75">
        <f t="shared" si="0"/>
        <v>9.100000000000001</v>
      </c>
      <c r="G34" s="67">
        <f t="shared" si="7"/>
        <v>83.88555081905355</v>
      </c>
      <c r="H34" s="76">
        <f t="shared" si="1"/>
        <v>6.523175240468553</v>
      </c>
      <c r="I34" s="77">
        <v>2</v>
      </c>
      <c r="J34" s="75"/>
      <c r="K34" s="77">
        <v>6.8</v>
      </c>
      <c r="L34" s="74">
        <v>7</v>
      </c>
      <c r="M34" s="74"/>
      <c r="N34" s="74">
        <v>7.8</v>
      </c>
      <c r="O34" s="75">
        <v>8</v>
      </c>
      <c r="P34" s="78" t="s">
        <v>148</v>
      </c>
      <c r="Q34" s="79">
        <v>41</v>
      </c>
      <c r="R34" s="76">
        <v>0</v>
      </c>
      <c r="S34" s="76"/>
      <c r="T34" s="76">
        <v>1.5</v>
      </c>
      <c r="U34" s="76"/>
      <c r="V34" s="80">
        <v>8</v>
      </c>
      <c r="W34" s="73">
        <v>999.4</v>
      </c>
      <c r="X34" s="121">
        <f t="shared" si="2"/>
        <v>1009.7241874691266</v>
      </c>
      <c r="Y34" s="127">
        <v>0</v>
      </c>
      <c r="Z34" s="134">
        <v>0</v>
      </c>
      <c r="AA34" s="127">
        <v>0</v>
      </c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0</v>
      </c>
      <c r="AH34">
        <f t="shared" si="11"/>
        <v>11.552622622814317</v>
      </c>
      <c r="AI34">
        <f t="shared" si="5"/>
        <v>10.649781121194382</v>
      </c>
      <c r="AJ34">
        <f t="shared" si="6"/>
        <v>9.690981121194381</v>
      </c>
      <c r="AK34">
        <f t="shared" si="12"/>
        <v>6.523175240468553</v>
      </c>
      <c r="AU34">
        <f t="shared" si="13"/>
        <v>10.595524016975311</v>
      </c>
    </row>
    <row r="35" spans="1:47" ht="12.75">
      <c r="A35" s="63">
        <v>27</v>
      </c>
      <c r="B35" s="64">
        <v>12.3</v>
      </c>
      <c r="C35" s="65">
        <v>12</v>
      </c>
      <c r="D35" s="65">
        <v>14.1</v>
      </c>
      <c r="E35" s="65">
        <v>9.2</v>
      </c>
      <c r="F35" s="66">
        <f t="shared" si="0"/>
        <v>11.649999999999999</v>
      </c>
      <c r="G35" s="67">
        <f t="shared" si="7"/>
        <v>96.36729305110782</v>
      </c>
      <c r="H35" s="67">
        <f t="shared" si="1"/>
        <v>11.738684653001128</v>
      </c>
      <c r="I35" s="68">
        <v>7.3</v>
      </c>
      <c r="J35" s="66"/>
      <c r="K35" s="68">
        <v>10</v>
      </c>
      <c r="L35" s="65">
        <v>10</v>
      </c>
      <c r="M35" s="65"/>
      <c r="N35" s="65">
        <v>8</v>
      </c>
      <c r="O35" s="66">
        <v>8.1</v>
      </c>
      <c r="P35" s="69" t="s">
        <v>151</v>
      </c>
      <c r="Q35" s="70">
        <v>31</v>
      </c>
      <c r="R35" s="67">
        <v>0</v>
      </c>
      <c r="S35" s="67"/>
      <c r="T35" s="67" t="s">
        <v>119</v>
      </c>
      <c r="U35" s="67"/>
      <c r="V35" s="71">
        <v>8</v>
      </c>
      <c r="W35" s="64">
        <v>989.8</v>
      </c>
      <c r="X35" s="121">
        <f t="shared" si="2"/>
        <v>999.9097067076273</v>
      </c>
      <c r="Y35" s="127">
        <v>0</v>
      </c>
      <c r="Z35" s="134">
        <v>0</v>
      </c>
      <c r="AA35" s="127">
        <v>0</v>
      </c>
      <c r="AB35">
        <f t="shared" si="8"/>
        <v>27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14.297835429263056</v>
      </c>
      <c r="AI35">
        <f t="shared" si="5"/>
        <v>14.01813696808305</v>
      </c>
      <c r="AJ35">
        <f t="shared" si="6"/>
        <v>13.77843696808305</v>
      </c>
      <c r="AK35">
        <f t="shared" si="12"/>
        <v>11.738684653001128</v>
      </c>
      <c r="AU35">
        <f t="shared" si="13"/>
        <v>10.7793871785987</v>
      </c>
    </row>
    <row r="36" spans="1:47" ht="12.75">
      <c r="A36" s="72">
        <v>28</v>
      </c>
      <c r="B36" s="73">
        <v>3.3</v>
      </c>
      <c r="C36" s="74">
        <v>2.6</v>
      </c>
      <c r="D36" s="74">
        <v>11.3</v>
      </c>
      <c r="E36" s="74">
        <v>1.6</v>
      </c>
      <c r="F36" s="75">
        <f t="shared" si="0"/>
        <v>6.45</v>
      </c>
      <c r="G36" s="67">
        <f t="shared" si="7"/>
        <v>87.92635164471412</v>
      </c>
      <c r="H36" s="76">
        <f t="shared" si="1"/>
        <v>1.4949421189237921</v>
      </c>
      <c r="I36" s="77">
        <v>-1.9</v>
      </c>
      <c r="J36" s="75"/>
      <c r="K36" s="77">
        <v>3.6</v>
      </c>
      <c r="L36" s="74">
        <v>4.1</v>
      </c>
      <c r="M36" s="74"/>
      <c r="N36" s="74">
        <v>8.1</v>
      </c>
      <c r="O36" s="75">
        <v>8.4</v>
      </c>
      <c r="P36" s="78" t="s">
        <v>143</v>
      </c>
      <c r="Q36" s="79">
        <v>22</v>
      </c>
      <c r="R36" s="76">
        <v>1.1</v>
      </c>
      <c r="S36" s="76"/>
      <c r="T36" s="76" t="s">
        <v>119</v>
      </c>
      <c r="U36" s="76"/>
      <c r="V36" s="80">
        <v>1</v>
      </c>
      <c r="W36" s="73">
        <v>1011</v>
      </c>
      <c r="X36" s="121">
        <f t="shared" si="2"/>
        <v>1021.6644864959842</v>
      </c>
      <c r="Y36" s="127">
        <v>0</v>
      </c>
      <c r="Z36" s="134">
        <v>0</v>
      </c>
      <c r="AA36" s="127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7.73799195307041</v>
      </c>
      <c r="AI36">
        <f t="shared" si="5"/>
        <v>7.36303401489637</v>
      </c>
      <c r="AJ36">
        <f t="shared" si="6"/>
        <v>6.803734014896371</v>
      </c>
      <c r="AK36">
        <f t="shared" si="12"/>
        <v>1.4949421189237921</v>
      </c>
      <c r="AU36">
        <f t="shared" si="13"/>
        <v>10.77918195064318</v>
      </c>
    </row>
    <row r="37" spans="1:47" ht="12.75">
      <c r="A37" s="63">
        <v>29</v>
      </c>
      <c r="B37" s="64">
        <v>11.3</v>
      </c>
      <c r="C37" s="65">
        <v>10.1</v>
      </c>
      <c r="D37" s="65">
        <v>12.6</v>
      </c>
      <c r="E37" s="65">
        <v>3.3</v>
      </c>
      <c r="F37" s="66">
        <f t="shared" si="0"/>
        <v>7.949999999999999</v>
      </c>
      <c r="G37" s="67">
        <f t="shared" si="7"/>
        <v>85.15295525856837</v>
      </c>
      <c r="H37" s="67">
        <f t="shared" si="1"/>
        <v>8.899171844536328</v>
      </c>
      <c r="I37" s="68">
        <v>0</v>
      </c>
      <c r="J37" s="66"/>
      <c r="K37" s="68">
        <v>8.6</v>
      </c>
      <c r="L37" s="65">
        <v>8.6</v>
      </c>
      <c r="M37" s="65"/>
      <c r="N37" s="65">
        <v>7.9</v>
      </c>
      <c r="O37" s="66">
        <v>8.4</v>
      </c>
      <c r="P37" s="69" t="s">
        <v>151</v>
      </c>
      <c r="Q37" s="70">
        <v>47</v>
      </c>
      <c r="R37" s="67">
        <v>0</v>
      </c>
      <c r="S37" s="67"/>
      <c r="T37" s="67">
        <v>4</v>
      </c>
      <c r="U37" s="67"/>
      <c r="V37" s="71">
        <v>8</v>
      </c>
      <c r="W37" s="64">
        <v>1000.8</v>
      </c>
      <c r="X37" s="121">
        <f t="shared" si="2"/>
        <v>1011.0582105450418</v>
      </c>
      <c r="Y37" s="127">
        <v>0</v>
      </c>
      <c r="Z37" s="134">
        <v>0</v>
      </c>
      <c r="AA37" s="127"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13.384135570301822</v>
      </c>
      <c r="AI37">
        <f t="shared" si="5"/>
        <v>12.355786973925246</v>
      </c>
      <c r="AJ37">
        <f t="shared" si="6"/>
        <v>11.396986973925246</v>
      </c>
      <c r="AK37">
        <f t="shared" si="12"/>
        <v>8.899171844536328</v>
      </c>
      <c r="AU37">
        <f t="shared" si="13"/>
        <v>10.734418933489827</v>
      </c>
    </row>
    <row r="38" spans="1:47" ht="12.75">
      <c r="A38" s="72">
        <v>30</v>
      </c>
      <c r="B38" s="73">
        <v>4.2</v>
      </c>
      <c r="C38" s="74">
        <v>3</v>
      </c>
      <c r="D38" s="74">
        <v>6.3</v>
      </c>
      <c r="E38" s="74">
        <v>3.9</v>
      </c>
      <c r="F38" s="75">
        <f t="shared" si="0"/>
        <v>5.1</v>
      </c>
      <c r="G38" s="67">
        <f t="shared" si="7"/>
        <v>80.25025026524054</v>
      </c>
      <c r="H38" s="76">
        <f t="shared" si="1"/>
        <v>1.1069749525804733</v>
      </c>
      <c r="I38" s="77">
        <v>2.5</v>
      </c>
      <c r="J38" s="75"/>
      <c r="K38" s="77">
        <v>4.8</v>
      </c>
      <c r="L38" s="74">
        <v>5.9</v>
      </c>
      <c r="M38" s="74"/>
      <c r="N38" s="74">
        <v>8.1</v>
      </c>
      <c r="O38" s="75">
        <v>8.4</v>
      </c>
      <c r="P38" s="78" t="s">
        <v>154</v>
      </c>
      <c r="Q38" s="79">
        <v>33</v>
      </c>
      <c r="R38" s="76">
        <v>2.5</v>
      </c>
      <c r="S38" s="76"/>
      <c r="T38" s="76">
        <v>1.7</v>
      </c>
      <c r="U38" s="76"/>
      <c r="V38" s="80">
        <v>0</v>
      </c>
      <c r="W38" s="73">
        <v>996</v>
      </c>
      <c r="X38" s="121">
        <f t="shared" si="2"/>
        <v>1006.4719578585208</v>
      </c>
      <c r="Y38" s="127">
        <v>0</v>
      </c>
      <c r="Z38" s="134">
        <v>0</v>
      </c>
      <c r="AA38" s="127">
        <v>0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8.244808096108713</v>
      </c>
      <c r="AI38">
        <f t="shared" si="5"/>
        <v>7.575279131016056</v>
      </c>
      <c r="AJ38">
        <f t="shared" si="6"/>
        <v>6.616479131016056</v>
      </c>
      <c r="AK38">
        <f t="shared" si="12"/>
        <v>1.1069749525804733</v>
      </c>
      <c r="AU38">
        <f t="shared" si="13"/>
        <v>10.412031334714023</v>
      </c>
    </row>
    <row r="39" spans="1:47" ht="12.75">
      <c r="A39" s="63">
        <v>31</v>
      </c>
      <c r="B39" s="64">
        <v>4.3</v>
      </c>
      <c r="C39" s="65">
        <v>4.2</v>
      </c>
      <c r="D39" s="65">
        <v>13.3</v>
      </c>
      <c r="E39" s="65">
        <v>1.9</v>
      </c>
      <c r="F39" s="66">
        <f t="shared" si="0"/>
        <v>7.6000000000000005</v>
      </c>
      <c r="G39" s="67">
        <f t="shared" si="7"/>
        <v>98.33813500623953</v>
      </c>
      <c r="H39" s="67">
        <f t="shared" si="1"/>
        <v>4.061416648705455</v>
      </c>
      <c r="I39" s="68">
        <v>-1.3</v>
      </c>
      <c r="J39" s="66"/>
      <c r="K39" s="68">
        <v>4.4</v>
      </c>
      <c r="L39" s="65">
        <v>5</v>
      </c>
      <c r="M39" s="65"/>
      <c r="N39" s="65">
        <v>7.6</v>
      </c>
      <c r="O39" s="66">
        <v>8.5</v>
      </c>
      <c r="P39" s="69" t="s">
        <v>106</v>
      </c>
      <c r="Q39" s="70">
        <v>37</v>
      </c>
      <c r="R39" s="67">
        <v>0</v>
      </c>
      <c r="S39" s="67"/>
      <c r="T39" s="67">
        <v>1.1</v>
      </c>
      <c r="U39" s="67"/>
      <c r="V39" s="71">
        <v>8</v>
      </c>
      <c r="W39" s="64">
        <v>991.9</v>
      </c>
      <c r="X39" s="121">
        <f t="shared" si="2"/>
        <v>1002.3250685397634</v>
      </c>
      <c r="Y39" s="127"/>
      <c r="Z39" s="134"/>
      <c r="AA39" s="127"/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8.302890934011156</v>
      </c>
      <c r="AI39">
        <f t="shared" si="5"/>
        <v>8.244808096108713</v>
      </c>
      <c r="AJ39">
        <f t="shared" si="6"/>
        <v>8.164908096108713</v>
      </c>
      <c r="AK39">
        <f t="shared" si="12"/>
        <v>4.061416648705455</v>
      </c>
      <c r="AU39">
        <f t="shared" si="13"/>
        <v>10.631740323829897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10.352944512789179</v>
      </c>
    </row>
    <row r="41" spans="1:47" ht="13.5" thickBot="1">
      <c r="A41" s="113" t="s">
        <v>19</v>
      </c>
      <c r="B41" s="114">
        <f>SUM(B9:B39)</f>
        <v>145.10000000000002</v>
      </c>
      <c r="C41" s="115">
        <f aca="true" t="shared" si="14" ref="C41:V41">SUM(C9:C39)</f>
        <v>131.7</v>
      </c>
      <c r="D41" s="115">
        <f t="shared" si="14"/>
        <v>255.20000000000005</v>
      </c>
      <c r="E41" s="115">
        <f t="shared" si="14"/>
        <v>71.30000000000001</v>
      </c>
      <c r="F41" s="116">
        <f t="shared" si="14"/>
        <v>163.24999999999997</v>
      </c>
      <c r="G41" s="117">
        <f t="shared" si="14"/>
        <v>2886.1219075452527</v>
      </c>
      <c r="H41" s="117">
        <f>SUM(H9:H39)</f>
        <v>113.00571480179522</v>
      </c>
      <c r="I41" s="118">
        <f t="shared" si="14"/>
        <v>2.8000000000000034</v>
      </c>
      <c r="J41" s="116">
        <f t="shared" si="14"/>
        <v>0</v>
      </c>
      <c r="K41" s="118">
        <f t="shared" si="14"/>
        <v>150.2</v>
      </c>
      <c r="L41" s="115">
        <f t="shared" si="14"/>
        <v>164.79999999999998</v>
      </c>
      <c r="M41" s="115">
        <f t="shared" si="14"/>
        <v>0</v>
      </c>
      <c r="N41" s="115">
        <f t="shared" si="14"/>
        <v>231.70000000000002</v>
      </c>
      <c r="O41" s="116">
        <f t="shared" si="14"/>
        <v>266.49999999999994</v>
      </c>
      <c r="P41" s="114"/>
      <c r="Q41" s="119">
        <f t="shared" si="14"/>
        <v>708</v>
      </c>
      <c r="R41" s="117">
        <f t="shared" si="14"/>
        <v>19.1</v>
      </c>
      <c r="S41" s="117"/>
      <c r="T41" s="117">
        <f>SUM(T9:T39)</f>
        <v>57.000000000000014</v>
      </c>
      <c r="U41" s="139"/>
      <c r="V41" s="119">
        <f t="shared" si="14"/>
        <v>202</v>
      </c>
      <c r="W41" s="117">
        <f>SUM(W9:W39)</f>
        <v>30846.9</v>
      </c>
      <c r="X41" s="123">
        <f>SUM(X9:X39)</f>
        <v>31170.739466791958</v>
      </c>
      <c r="Y41" s="117">
        <f>SUM(Y9:Y39)</f>
        <v>0</v>
      </c>
      <c r="Z41" s="123">
        <f>SUM(Z9:Z39)</f>
        <v>4</v>
      </c>
      <c r="AA41" s="138">
        <f>SUM(AA9:AA39)</f>
        <v>0</v>
      </c>
      <c r="AB41">
        <f>MAX(AB9:AB39)</f>
        <v>27</v>
      </c>
      <c r="AC41">
        <f>MAX(AC9:AC39)</f>
        <v>16</v>
      </c>
      <c r="AD41">
        <f>MAX(AD9:AD39)</f>
        <v>16</v>
      </c>
      <c r="AE41">
        <f>MAX(AE9:AE39)</f>
        <v>3</v>
      </c>
      <c r="AF41">
        <f>MAX(AF9:AF39)</f>
        <v>15</v>
      </c>
      <c r="AU41">
        <f t="shared" si="13"/>
        <v>10.345307294614273</v>
      </c>
    </row>
    <row r="42" spans="1:47" ht="12.75">
      <c r="A42" s="72" t="s">
        <v>20</v>
      </c>
      <c r="B42" s="73">
        <f>AVERAGE(B9:B39)</f>
        <v>4.6806451612903235</v>
      </c>
      <c r="C42" s="74">
        <f aca="true" t="shared" si="15" ref="C42:V42">AVERAGE(C9:C39)</f>
        <v>4.248387096774193</v>
      </c>
      <c r="D42" s="74">
        <f t="shared" si="15"/>
        <v>8.232258064516131</v>
      </c>
      <c r="E42" s="74">
        <f t="shared" si="15"/>
        <v>2.3000000000000003</v>
      </c>
      <c r="F42" s="75">
        <f t="shared" si="15"/>
        <v>5.266129032258063</v>
      </c>
      <c r="G42" s="76">
        <f t="shared" si="15"/>
        <v>93.10070669500816</v>
      </c>
      <c r="H42" s="76">
        <f>AVERAGE(H9:H39)</f>
        <v>3.645345638767588</v>
      </c>
      <c r="I42" s="77">
        <f t="shared" si="15"/>
        <v>0.0903225806451614</v>
      </c>
      <c r="J42" s="75" t="e">
        <f t="shared" si="15"/>
        <v>#DIV/0!</v>
      </c>
      <c r="K42" s="77">
        <f t="shared" si="15"/>
        <v>4.84516129032258</v>
      </c>
      <c r="L42" s="74">
        <f t="shared" si="15"/>
        <v>5.316129032258064</v>
      </c>
      <c r="M42" s="74" t="e">
        <f t="shared" si="15"/>
        <v>#DIV/0!</v>
      </c>
      <c r="N42" s="74">
        <f t="shared" si="15"/>
        <v>7.474193548387097</v>
      </c>
      <c r="O42" s="75">
        <f t="shared" si="15"/>
        <v>8.596774193548386</v>
      </c>
      <c r="P42" s="73"/>
      <c r="Q42" s="75">
        <f t="shared" si="15"/>
        <v>22.838709677419356</v>
      </c>
      <c r="R42" s="76">
        <f t="shared" si="15"/>
        <v>0.6366666666666667</v>
      </c>
      <c r="S42" s="76"/>
      <c r="T42" s="76">
        <f>AVERAGE(T9:T39)</f>
        <v>2.035714285714286</v>
      </c>
      <c r="U42" s="76"/>
      <c r="V42" s="76">
        <f t="shared" si="15"/>
        <v>6.516129032258065</v>
      </c>
      <c r="W42" s="76">
        <f>AVERAGE(W9:W39)</f>
        <v>995.0612903225807</v>
      </c>
      <c r="X42" s="124">
        <f>AVERAGE(X9:X39)</f>
        <v>1005.5077247352244</v>
      </c>
      <c r="Y42" s="127"/>
      <c r="Z42" s="134"/>
      <c r="AA42" s="130"/>
      <c r="AU42">
        <f t="shared" si="13"/>
        <v>10.324187469126679</v>
      </c>
    </row>
    <row r="43" spans="1:47" ht="12.75">
      <c r="A43" s="72" t="s">
        <v>21</v>
      </c>
      <c r="B43" s="73">
        <f>MAX(B9:B39)</f>
        <v>12.3</v>
      </c>
      <c r="C43" s="74">
        <f aca="true" t="shared" si="16" ref="C43:V43">MAX(C9:C39)</f>
        <v>12</v>
      </c>
      <c r="D43" s="74">
        <f t="shared" si="16"/>
        <v>14.1</v>
      </c>
      <c r="E43" s="74">
        <f t="shared" si="16"/>
        <v>9.2</v>
      </c>
      <c r="F43" s="75">
        <f t="shared" si="16"/>
        <v>11.649999999999999</v>
      </c>
      <c r="G43" s="76">
        <f t="shared" si="16"/>
        <v>100</v>
      </c>
      <c r="H43" s="76">
        <f>MAX(H9:H39)</f>
        <v>11.738684653001128</v>
      </c>
      <c r="I43" s="77">
        <f t="shared" si="16"/>
        <v>7.3</v>
      </c>
      <c r="J43" s="75">
        <f t="shared" si="16"/>
        <v>0</v>
      </c>
      <c r="K43" s="77">
        <f t="shared" si="16"/>
        <v>10</v>
      </c>
      <c r="L43" s="74">
        <f t="shared" si="16"/>
        <v>10</v>
      </c>
      <c r="M43" s="74">
        <f t="shared" si="16"/>
        <v>0</v>
      </c>
      <c r="N43" s="74">
        <f t="shared" si="16"/>
        <v>9.1</v>
      </c>
      <c r="O43" s="75">
        <f t="shared" si="16"/>
        <v>10.1</v>
      </c>
      <c r="P43" s="73"/>
      <c r="Q43" s="70">
        <f t="shared" si="16"/>
        <v>47</v>
      </c>
      <c r="R43" s="76">
        <f t="shared" si="16"/>
        <v>3.4</v>
      </c>
      <c r="S43" s="76"/>
      <c r="T43" s="76">
        <f>MAX(T9:T39)</f>
        <v>7.6</v>
      </c>
      <c r="U43" s="140"/>
      <c r="V43" s="70">
        <f t="shared" si="16"/>
        <v>8</v>
      </c>
      <c r="W43" s="76">
        <f>MAX(W9:W39)</f>
        <v>1018</v>
      </c>
      <c r="X43" s="124">
        <f>MAX(X9:X39)</f>
        <v>1028.9658158555046</v>
      </c>
      <c r="Y43" s="127"/>
      <c r="Z43" s="134"/>
      <c r="AA43" s="127"/>
      <c r="AU43">
        <f t="shared" si="13"/>
        <v>10.109706707627355</v>
      </c>
    </row>
    <row r="44" spans="1:47" ht="13.5" thickBot="1">
      <c r="A44" s="81" t="s">
        <v>22</v>
      </c>
      <c r="B44" s="82">
        <f>MIN(B9:B39)</f>
        <v>-2.4</v>
      </c>
      <c r="C44" s="83">
        <f aca="true" t="shared" si="17" ref="C44:V44">MIN(C9:C39)</f>
        <v>-2.7</v>
      </c>
      <c r="D44" s="83">
        <f t="shared" si="17"/>
        <v>2.7</v>
      </c>
      <c r="E44" s="83">
        <f t="shared" si="17"/>
        <v>-3.7</v>
      </c>
      <c r="F44" s="84">
        <f t="shared" si="17"/>
        <v>-0.5</v>
      </c>
      <c r="G44" s="85">
        <f t="shared" si="17"/>
        <v>80.25025026524054</v>
      </c>
      <c r="H44" s="85">
        <f>MIN(H9:H39)</f>
        <v>-3.2912932861792807</v>
      </c>
      <c r="I44" s="86">
        <f t="shared" si="17"/>
        <v>-5.9</v>
      </c>
      <c r="J44" s="84">
        <f t="shared" si="17"/>
        <v>0</v>
      </c>
      <c r="K44" s="86">
        <f t="shared" si="17"/>
        <v>0.9</v>
      </c>
      <c r="L44" s="83">
        <f t="shared" si="17"/>
        <v>1.1</v>
      </c>
      <c r="M44" s="83">
        <f t="shared" si="17"/>
        <v>0</v>
      </c>
      <c r="N44" s="83">
        <f t="shared" si="17"/>
        <v>5.8</v>
      </c>
      <c r="O44" s="84">
        <f t="shared" si="17"/>
        <v>7.4</v>
      </c>
      <c r="P44" s="82"/>
      <c r="Q44" s="120">
        <f t="shared" si="17"/>
        <v>6</v>
      </c>
      <c r="R44" s="85">
        <f t="shared" si="17"/>
        <v>0</v>
      </c>
      <c r="S44" s="85"/>
      <c r="T44" s="85">
        <f>MIN(T9:T39)</f>
        <v>0</v>
      </c>
      <c r="U44" s="141"/>
      <c r="V44" s="120">
        <f t="shared" si="17"/>
        <v>0</v>
      </c>
      <c r="W44" s="85">
        <f>MIN(W9:W39)</f>
        <v>968.8</v>
      </c>
      <c r="X44" s="125">
        <f>MIN(X9:X39)</f>
        <v>978.890801051811</v>
      </c>
      <c r="Y44" s="128"/>
      <c r="Z44" s="136"/>
      <c r="AA44" s="128"/>
      <c r="AU44">
        <f t="shared" si="13"/>
        <v>10.664486495984175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10.258210545041853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10.47195785852079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10.425068539763382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1</v>
      </c>
      <c r="C60" t="b">
        <f>T9&gt;=1</f>
        <v>1</v>
      </c>
      <c r="D60" t="b">
        <f>T9&gt;=5</f>
        <v>1</v>
      </c>
      <c r="F60" t="b">
        <f>T9="tr"</f>
        <v>0</v>
      </c>
    </row>
    <row r="61" spans="2:6" ht="12.75">
      <c r="B61">
        <f>DCOUNTA(T8:T38,1,B59:B60)</f>
        <v>23</v>
      </c>
      <c r="C61">
        <f>DCOUNTA(T8:T38,1,C59:C60)</f>
        <v>18</v>
      </c>
      <c r="D61">
        <f>DCOUNTA(T8:T38,1,D59:D60)</f>
        <v>6</v>
      </c>
      <c r="F61">
        <f>DCOUNTA(T8:T38,1,F59:F60)</f>
        <v>3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20</v>
      </c>
      <c r="C64">
        <f>(C61-F61)</f>
        <v>15</v>
      </c>
      <c r="D64">
        <f>(D61-F61)</f>
        <v>3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0">
      <selection activeCell="B43" sqref="B43:N46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 t="s">
        <v>155</v>
      </c>
      <c r="I4" s="60" t="s">
        <v>56</v>
      </c>
      <c r="J4" s="60">
        <v>2016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2" t="s">
        <v>57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8.232258064516131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2.3000000000000003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5.266129032258063</v>
      </c>
      <c r="D9" s="5">
        <v>1.5</v>
      </c>
      <c r="E9" s="3"/>
      <c r="F9" s="40">
        <v>1</v>
      </c>
      <c r="G9" s="89" t="s">
        <v>107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14.1</v>
      </c>
      <c r="C10" s="5" t="s">
        <v>32</v>
      </c>
      <c r="D10" s="5">
        <f>Data1!$AB$41</f>
        <v>27</v>
      </c>
      <c r="E10" s="3"/>
      <c r="F10" s="40">
        <v>2</v>
      </c>
      <c r="G10" s="93" t="s">
        <v>108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-3.7</v>
      </c>
      <c r="C11" s="5" t="s">
        <v>32</v>
      </c>
      <c r="D11" s="24">
        <f>Data1!$AC$41</f>
        <v>16</v>
      </c>
      <c r="E11" s="3"/>
      <c r="F11" s="40">
        <v>3</v>
      </c>
      <c r="G11" s="93" t="s">
        <v>109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-5.9</v>
      </c>
      <c r="C12" s="5" t="s">
        <v>32</v>
      </c>
      <c r="D12" s="24">
        <f>Data1!$AD$41</f>
        <v>16</v>
      </c>
      <c r="E12" s="3"/>
      <c r="F12" s="40">
        <v>4</v>
      </c>
      <c r="G12" s="93" t="s">
        <v>117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8.596774193548386</v>
      </c>
      <c r="C13" s="5"/>
      <c r="D13" s="24"/>
      <c r="E13" s="3"/>
      <c r="F13" s="40">
        <v>5</v>
      </c>
      <c r="G13" s="93" t="s">
        <v>116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115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114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113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57.000000000000014</v>
      </c>
      <c r="D17" s="5">
        <v>95</v>
      </c>
      <c r="E17" s="3"/>
      <c r="F17" s="40">
        <v>9</v>
      </c>
      <c r="G17" s="93" t="s">
        <v>121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v>21</v>
      </c>
      <c r="D18" s="5"/>
      <c r="E18" s="3"/>
      <c r="F18" s="40">
        <v>10</v>
      </c>
      <c r="G18" s="93" t="s">
        <v>120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v>16</v>
      </c>
      <c r="D19" s="5"/>
      <c r="E19" s="3"/>
      <c r="F19" s="40">
        <v>11</v>
      </c>
      <c r="G19" s="93" t="s">
        <v>123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3</v>
      </c>
      <c r="D20" s="5"/>
      <c r="E20" s="3"/>
      <c r="F20" s="40">
        <v>12</v>
      </c>
      <c r="G20" s="93" t="s">
        <v>124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7.6</v>
      </c>
      <c r="D21" s="5"/>
      <c r="E21" s="3"/>
      <c r="F21" s="40">
        <v>13</v>
      </c>
      <c r="G21" s="93" t="s">
        <v>131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3</v>
      </c>
      <c r="D22" s="5"/>
      <c r="E22" s="3"/>
      <c r="F22" s="40">
        <v>14</v>
      </c>
      <c r="G22" s="93" t="s">
        <v>130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129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133</v>
      </c>
      <c r="H24" s="87"/>
      <c r="I24" s="87"/>
      <c r="J24" s="87"/>
      <c r="K24" s="87"/>
      <c r="L24" s="87"/>
      <c r="M24" s="88"/>
      <c r="N24" s="94"/>
    </row>
    <row r="25" spans="1:15" ht="12.75">
      <c r="A25" s="27" t="s">
        <v>45</v>
      </c>
      <c r="B25" s="3"/>
      <c r="C25" s="21">
        <f>Data1!$R$43</f>
        <v>3.4</v>
      </c>
      <c r="D25" s="5" t="s">
        <v>46</v>
      </c>
      <c r="E25" s="5">
        <f>Data1!$AF$41</f>
        <v>15</v>
      </c>
      <c r="F25" s="40">
        <v>17</v>
      </c>
      <c r="G25" s="93" t="s">
        <v>134</v>
      </c>
      <c r="H25" s="87"/>
      <c r="I25" s="87"/>
      <c r="J25" s="87"/>
      <c r="K25" s="87"/>
      <c r="L25" s="87"/>
      <c r="M25" s="88"/>
      <c r="N25" s="94"/>
      <c r="O25" t="s">
        <v>135</v>
      </c>
    </row>
    <row r="26" spans="1:14" ht="12.75">
      <c r="A26" s="27" t="s">
        <v>47</v>
      </c>
      <c r="B26" s="3"/>
      <c r="C26" s="5">
        <f>Data1!$R$41</f>
        <v>19.1</v>
      </c>
      <c r="D26" s="5" t="s">
        <v>46</v>
      </c>
      <c r="E26" s="155">
        <v>0.31</v>
      </c>
      <c r="F26" s="40">
        <v>18</v>
      </c>
      <c r="G26" s="93" t="s">
        <v>142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141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140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139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47</v>
      </c>
      <c r="D30" s="5"/>
      <c r="E30" s="5"/>
      <c r="F30" s="40">
        <v>22</v>
      </c>
      <c r="G30" s="93" t="s">
        <v>146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2</v>
      </c>
      <c r="D31" s="22"/>
      <c r="E31" s="5"/>
      <c r="F31" s="40">
        <v>23</v>
      </c>
      <c r="G31" s="93" t="s">
        <v>145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147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150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4</v>
      </c>
      <c r="D34" s="3"/>
      <c r="E34" s="3"/>
      <c r="F34" s="40">
        <v>26</v>
      </c>
      <c r="G34" s="93" t="s">
        <v>149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153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152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0</v>
      </c>
      <c r="D37" s="5"/>
      <c r="E37" s="3"/>
      <c r="F37" s="40">
        <v>29</v>
      </c>
      <c r="G37" s="93" t="s">
        <v>159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v>0</v>
      </c>
      <c r="D38" s="5"/>
      <c r="E38" s="3"/>
      <c r="F38" s="40">
        <v>30</v>
      </c>
      <c r="G38" s="93" t="s">
        <v>158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7</v>
      </c>
      <c r="D39" s="5"/>
      <c r="E39" s="3"/>
      <c r="F39" s="40">
        <v>31</v>
      </c>
      <c r="G39" s="95" t="s">
        <v>157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16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 t="s">
        <v>160</v>
      </c>
      <c r="B43" s="3" t="s">
        <v>161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162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163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</cp:lastModifiedBy>
  <cp:lastPrinted>2008-02-13T09:21:39Z</cp:lastPrinted>
  <dcterms:created xsi:type="dcterms:W3CDTF">1998-03-11T18:30:34Z</dcterms:created>
  <dcterms:modified xsi:type="dcterms:W3CDTF">2016-02-13T11:16:55Z</dcterms:modified>
  <cp:category/>
  <cp:version/>
  <cp:contentType/>
  <cp:contentStatus/>
</cp:coreProperties>
</file>