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<sst xmlns="http://schemas.openxmlformats.org/spreadsheetml/2006/main" count="189" uniqueCount="159">
  <si>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</si>
  <si>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</si>
  <si>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</si>
  <si>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</si>
  <si>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</si>
  <si>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</si>
  <si>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</si>
  <si>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</si>
  <si>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</si>
  <si>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</si>
  <si>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</si>
  <si>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</si>
  <si>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</si>
  <si>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</si>
  <si>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</si>
  <si>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</si>
  <si>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</si>
  <si>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</si>
  <si>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</si>
  <si>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</si>
  <si>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</si>
  <si>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</si>
  <si>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</si>
  <si>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</si>
  <si>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</si>
  <si>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</si>
  <si>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</si>
  <si>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</si>
  <si>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</si>
  <si>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</si>
  <si>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</si>
  <si>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</si>
  <si>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</si>
  <si>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</si>
  <si>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</si>
  <si>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</si>
  <si>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</si>
  <si>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</si>
  <si>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</si>
  <si>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</si>
  <si>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</si>
  <si>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</si>
  <si>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</si>
  <si>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</si>
  <si>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</si>
  <si>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</si>
  <si>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</si>
  <si>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</si>
  <si>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</si>
  <si>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</si>
  <si>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</si>
  <si>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</si>
  <si>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</si>
  <si>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</si>
  <si>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</si>
  <si>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</si>
  <si>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</si>
  <si>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</si>
  <si>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</si>
  <si>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</si>
  <si>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</si>
  <si>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</si>
  <si>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</si>
  <si>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</si>
  <si>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</si>
  <si>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</si>
  <si>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</si>
  <si>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</si>
  <si>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</si>
  <si>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</si>
  <si>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</si>
  <si>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</si>
  <si>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</si>
  <si>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</si>
  <si>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</si>
  <si>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</si>
  <si>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</si>
  <si>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</si>
  <si>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</si>
  <si>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</si>
  <si>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</si>
  <si>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</si>
  <si>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</si>
  <si>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</si>
  <si>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</si>
  <si>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</si>
  <si>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</si>
  <si>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</si>
  <si>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</si>
  <si>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</si>
  <si>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</si>
  <si>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</si>
  <si>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</si>
  <si>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</si>
  <si>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</si>
  <si>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</si>
  <si>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</si>
  <si>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</si>
  <si>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</si>
  <si>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</si>
  <si>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</si>
  <si>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</si>
  <si>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year</t>
  </si>
  <si>
    <t>Brightness</t>
  </si>
  <si>
    <t>Max Lux</t>
  </si>
  <si>
    <t xml:space="preserve">Bright and chilly with a gusty winds at times. Some good sunny spells too though. </t>
  </si>
  <si>
    <t>SW2</t>
  </si>
  <si>
    <t>S2</t>
  </si>
  <si>
    <t>SE2</t>
  </si>
  <si>
    <t>SW1</t>
  </si>
  <si>
    <t>W1</t>
  </si>
  <si>
    <t>NW2</t>
  </si>
  <si>
    <t>W2</t>
  </si>
  <si>
    <t>W3</t>
  </si>
  <si>
    <t>NE1</t>
  </si>
  <si>
    <t>NE2</t>
  </si>
  <si>
    <t>SW3</t>
  </si>
  <si>
    <t>NW1</t>
  </si>
  <si>
    <t>S3</t>
  </si>
  <si>
    <t>WSW1</t>
  </si>
  <si>
    <t>NNE2</t>
  </si>
  <si>
    <t>E2</t>
  </si>
  <si>
    <t>SSE2</t>
  </si>
  <si>
    <t>Cloudy and a bit showery, with a few slimpses of sunshine from time to time.</t>
  </si>
  <si>
    <t>Rather cloudy and cool, with some sunshine but also showers too. Temps below average.</t>
  </si>
  <si>
    <t>Breezy and coolish, with some sunshine and also one or two light showers</t>
  </si>
  <si>
    <t>Mostly sunny with a breeze, and temperatures cooler but still around average.</t>
  </si>
  <si>
    <t>A cooler day, but still very much on the warm side. Feeling more humid.</t>
  </si>
  <si>
    <t>A hot day with a good deal of sunshine. Temperatures well into the 20s again.</t>
  </si>
  <si>
    <t>Slightly cooler, with more cloud at times, but still very warm. Quite humid too.</t>
  </si>
  <si>
    <t>Clear skies and soaring temperatures. This was the hottest day of the year so far!</t>
  </si>
  <si>
    <t>A hot day with a good deal of sunshine. Temperatures rose quickly into the afternoon.</t>
  </si>
  <si>
    <t>A warm and sunny day with mostly light winds. Remaining dry too as pressure rose.</t>
  </si>
  <si>
    <t>Dr with a good deal of sunshine, and temperatures about average for the time of year.</t>
  </si>
  <si>
    <t>Cloudy on the whole, and cool too. One or two showers developied later.</t>
  </si>
  <si>
    <t>Cool and damp with spells of rain through the day and into the evening.</t>
  </si>
  <si>
    <t>Warm and humid with some showery rain fro time to time. Some sunny ints too.</t>
  </si>
  <si>
    <t>Dr, warm and sunny through much of the day. Feeling a bit more like summer!</t>
  </si>
  <si>
    <t>Cloudy and wet through much of the day, with temperatures disappointing for mid-July.</t>
  </si>
  <si>
    <t>Mostly dry with some susnhine and one or two showers. Rather cool for July.</t>
  </si>
  <si>
    <t>A mix of sunshine and scattered light showers. Breezy too, and feeling cold.</t>
  </si>
  <si>
    <t>A very wet day with spells of heavy rain. Feeling very cool as well.</t>
  </si>
  <si>
    <t>Mostly dry during daylight hours with some sun. Cloudier later with rain by morning.</t>
  </si>
  <si>
    <t>A cool start, then mostly sunny with patchy cloud. Temperatures struggling though.</t>
  </si>
  <si>
    <t>Cool and damp with some showers from time to time. Breezy too.</t>
  </si>
  <si>
    <t>Mostly dry and sunny, with temperatures close to the seasonal average.</t>
  </si>
  <si>
    <t>A mixture of sunshine and showers, but feeling warm in any sunshine.</t>
  </si>
  <si>
    <t>A showery day, with some sunshine and spells of showery rain at times.</t>
  </si>
  <si>
    <t>A rather wet day with spells of heavy rain at times, especially in the morning.</t>
  </si>
  <si>
    <t>A day of heavy, thundery showers. Very dark for a time mid-morning! Brightwer later.</t>
  </si>
  <si>
    <t>Mostly dry through daylight hours, with a good deal of sunshien at times.</t>
  </si>
  <si>
    <t>Cool and damp with some showers at times. Also some sun, but temps cool.</t>
  </si>
  <si>
    <t>Cloudy and cool with rain settign in during the afternoon. Disappointing temps.</t>
  </si>
  <si>
    <t>NOTES:</t>
  </si>
  <si>
    <t>It was a cool July again. With a mean of 16.0C it was almost identical to last year (15.9). Mean maxima of 20.3C was the lowest in July since</t>
  </si>
  <si>
    <t xml:space="preserve">2007 (19.6). The 24th saw the mercury rise to 28.7C, the hottest in Jul since 2009 (30.5) - but this hot spell was short-lived. </t>
  </si>
  <si>
    <t>It was also a wet month, and the wettest overall July since 2009 (137.2mm). The 13th saw 25.2mm fall in one day, and this was the wettest</t>
  </si>
  <si>
    <t>July day since 2007 (31.7). It was, strangely, the leady windiest July on record. The highest speed was a mere 21mph!</t>
  </si>
  <si>
    <t>5th: thunder through the morning. Heavy showers. Very dark for a time, too!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</si>
</sst>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18.1</c:v>
                </c:pt>
                <c:pt idx="1">
                  <c:v>16.7</c:v>
                </c:pt>
                <c:pt idx="2">
                  <c:v>17.7</c:v>
                </c:pt>
                <c:pt idx="3">
                  <c:v>21.9</c:v>
                </c:pt>
                <c:pt idx="4">
                  <c:v>23.2</c:v>
                </c:pt>
                <c:pt idx="5">
                  <c:v>16.7</c:v>
                </c:pt>
                <c:pt idx="6">
                  <c:v>20.7</c:v>
                </c:pt>
                <c:pt idx="7">
                  <c:v>21.2</c:v>
                </c:pt>
                <c:pt idx="8">
                  <c:v>20.4</c:v>
                </c:pt>
                <c:pt idx="9">
                  <c:v>16.1</c:v>
                </c:pt>
                <c:pt idx="10">
                  <c:v>18.1</c:v>
                </c:pt>
                <c:pt idx="11">
                  <c:v>19.9</c:v>
                </c:pt>
                <c:pt idx="12">
                  <c:v>16</c:v>
                </c:pt>
                <c:pt idx="13">
                  <c:v>18.1</c:v>
                </c:pt>
                <c:pt idx="14">
                  <c:v>18.2</c:v>
                </c:pt>
                <c:pt idx="15">
                  <c:v>17.3</c:v>
                </c:pt>
                <c:pt idx="16">
                  <c:v>22.1</c:v>
                </c:pt>
                <c:pt idx="17">
                  <c:v>20.4</c:v>
                </c:pt>
                <c:pt idx="18">
                  <c:v>16.1</c:v>
                </c:pt>
                <c:pt idx="19">
                  <c:v>18.1</c:v>
                </c:pt>
                <c:pt idx="20">
                  <c:v>20.1</c:v>
                </c:pt>
                <c:pt idx="21">
                  <c:v>23.5</c:v>
                </c:pt>
                <c:pt idx="22">
                  <c:v>26</c:v>
                </c:pt>
                <c:pt idx="23">
                  <c:v>28.7</c:v>
                </c:pt>
                <c:pt idx="24">
                  <c:v>25.4</c:v>
                </c:pt>
                <c:pt idx="25">
                  <c:v>27.2</c:v>
                </c:pt>
                <c:pt idx="26">
                  <c:v>23.4</c:v>
                </c:pt>
                <c:pt idx="27">
                  <c:v>19.9</c:v>
                </c:pt>
                <c:pt idx="28">
                  <c:v>19.1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8.6</c:v>
                </c:pt>
                <c:pt idx="1">
                  <c:v>12.4</c:v>
                </c:pt>
                <c:pt idx="2">
                  <c:v>13.7</c:v>
                </c:pt>
                <c:pt idx="3">
                  <c:v>15.1</c:v>
                </c:pt>
                <c:pt idx="4">
                  <c:v>12</c:v>
                </c:pt>
                <c:pt idx="5">
                  <c:v>14.1</c:v>
                </c:pt>
                <c:pt idx="6">
                  <c:v>9.6</c:v>
                </c:pt>
                <c:pt idx="7">
                  <c:v>12.5</c:v>
                </c:pt>
                <c:pt idx="8">
                  <c:v>12.7</c:v>
                </c:pt>
                <c:pt idx="9">
                  <c:v>13.1</c:v>
                </c:pt>
                <c:pt idx="10">
                  <c:v>8.1</c:v>
                </c:pt>
                <c:pt idx="11">
                  <c:v>7.1</c:v>
                </c:pt>
                <c:pt idx="12">
                  <c:v>12.7</c:v>
                </c:pt>
                <c:pt idx="13">
                  <c:v>11.1</c:v>
                </c:pt>
                <c:pt idx="14">
                  <c:v>9.8</c:v>
                </c:pt>
                <c:pt idx="15">
                  <c:v>11.4</c:v>
                </c:pt>
                <c:pt idx="16">
                  <c:v>13.5</c:v>
                </c:pt>
                <c:pt idx="17">
                  <c:v>15.4</c:v>
                </c:pt>
                <c:pt idx="18">
                  <c:v>12.4</c:v>
                </c:pt>
                <c:pt idx="19">
                  <c:v>12.1</c:v>
                </c:pt>
                <c:pt idx="20">
                  <c:v>7.2</c:v>
                </c:pt>
                <c:pt idx="21">
                  <c:v>12.4</c:v>
                </c:pt>
                <c:pt idx="22">
                  <c:v>13.2</c:v>
                </c:pt>
                <c:pt idx="23">
                  <c:v>12</c:v>
                </c:pt>
                <c:pt idx="24">
                  <c:v>12.8</c:v>
                </c:pt>
                <c:pt idx="25">
                  <c:v>14.7</c:v>
                </c:pt>
                <c:pt idx="26">
                  <c:v>15.2</c:v>
                </c:pt>
                <c:pt idx="27">
                  <c:v>8.5</c:v>
                </c:pt>
                <c:pt idx="28">
                  <c:v>10.5</c:v>
                </c:pt>
                <c:pt idx="29">
                  <c:v>9.9</c:v>
                </c:pt>
              </c:numCache>
            </c:numRef>
          </c:val>
          <c:smooth val="0"/>
        </c:ser>
        <c:marker val="1"/>
        <c:axId val="28907342"/>
        <c:axId val="58839487"/>
      </c:lineChart>
      <c:catAx>
        <c:axId val="28907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839487"/>
        <c:crosses val="autoZero"/>
        <c:auto val="1"/>
        <c:lblOffset val="100"/>
        <c:noMultiLvlLbl val="0"/>
      </c:catAx>
      <c:valAx>
        <c:axId val="58839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89073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1</c:v>
                </c:pt>
                <c:pt idx="1">
                  <c:v>3.5</c:v>
                </c:pt>
                <c:pt idx="2">
                  <c:v>3.9</c:v>
                </c:pt>
                <c:pt idx="3">
                  <c:v>2.1</c:v>
                </c:pt>
                <c:pt idx="4">
                  <c:v>17.8</c:v>
                </c:pt>
                <c:pt idx="5">
                  <c:v>14.4</c:v>
                </c:pt>
                <c:pt idx="6">
                  <c:v>4.3</c:v>
                </c:pt>
                <c:pt idx="7">
                  <c:v>1.8</c:v>
                </c:pt>
                <c:pt idx="8">
                  <c:v>0.1</c:v>
                </c:pt>
                <c:pt idx="9">
                  <c:v>1.6</c:v>
                </c:pt>
                <c:pt idx="10">
                  <c:v>0</c:v>
                </c:pt>
                <c:pt idx="11">
                  <c:v>5</c:v>
                </c:pt>
                <c:pt idx="12">
                  <c:v>25.2</c:v>
                </c:pt>
                <c:pt idx="13">
                  <c:v>0.3</c:v>
                </c:pt>
                <c:pt idx="14">
                  <c:v>0.4</c:v>
                </c:pt>
                <c:pt idx="15">
                  <c:v>7.9</c:v>
                </c:pt>
                <c:pt idx="16">
                  <c:v>0</c:v>
                </c:pt>
                <c:pt idx="17">
                  <c:v>3.8</c:v>
                </c:pt>
                <c:pt idx="18">
                  <c:v>2.2</c:v>
                </c:pt>
                <c:pt idx="19">
                  <c:v>0.4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0.1</c:v>
                </c:pt>
              </c:numCache>
            </c:numRef>
          </c:val>
        </c:ser>
        <c:axId val="59793336"/>
        <c:axId val="1269113"/>
      </c:barChart>
      <c:catAx>
        <c:axId val="59793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69113"/>
        <c:crosses val="autoZero"/>
        <c:auto val="1"/>
        <c:lblOffset val="100"/>
        <c:noMultiLvlLbl val="0"/>
      </c:catAx>
      <c:valAx>
        <c:axId val="1269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597933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7.6</c:v>
                </c:pt>
                <c:pt idx="1">
                  <c:v>0.3</c:v>
                </c:pt>
                <c:pt idx="2">
                  <c:v>1.1</c:v>
                </c:pt>
                <c:pt idx="3">
                  <c:v>4.4</c:v>
                </c:pt>
                <c:pt idx="4">
                  <c:v>7.4</c:v>
                </c:pt>
                <c:pt idx="5">
                  <c:v>0.8</c:v>
                </c:pt>
                <c:pt idx="6">
                  <c:v>5.8</c:v>
                </c:pt>
                <c:pt idx="7">
                  <c:v>3.8</c:v>
                </c:pt>
                <c:pt idx="8">
                  <c:v>5.5</c:v>
                </c:pt>
                <c:pt idx="9">
                  <c:v>3.3</c:v>
                </c:pt>
                <c:pt idx="10">
                  <c:v>7.7</c:v>
                </c:pt>
                <c:pt idx="11">
                  <c:v>7.6</c:v>
                </c:pt>
                <c:pt idx="12">
                  <c:v>1.7</c:v>
                </c:pt>
                <c:pt idx="13">
                  <c:v>3.6</c:v>
                </c:pt>
                <c:pt idx="14">
                  <c:v>8.1</c:v>
                </c:pt>
                <c:pt idx="15">
                  <c:v>0.3</c:v>
                </c:pt>
                <c:pt idx="16">
                  <c:v>5.5</c:v>
                </c:pt>
                <c:pt idx="17">
                  <c:v>4.5</c:v>
                </c:pt>
                <c:pt idx="18">
                  <c:v>1</c:v>
                </c:pt>
                <c:pt idx="19">
                  <c:v>2</c:v>
                </c:pt>
                <c:pt idx="20">
                  <c:v>7</c:v>
                </c:pt>
                <c:pt idx="21">
                  <c:v>9.4</c:v>
                </c:pt>
                <c:pt idx="22">
                  <c:v>10.6</c:v>
                </c:pt>
                <c:pt idx="23">
                  <c:v>11.2</c:v>
                </c:pt>
                <c:pt idx="24">
                  <c:v>10.3</c:v>
                </c:pt>
                <c:pt idx="25">
                  <c:v>8.2</c:v>
                </c:pt>
                <c:pt idx="26">
                  <c:v>8.2</c:v>
                </c:pt>
                <c:pt idx="27">
                  <c:v>7.3</c:v>
                </c:pt>
                <c:pt idx="28">
                  <c:v>6.2</c:v>
                </c:pt>
              </c:numCache>
            </c:numRef>
          </c:val>
        </c:ser>
        <c:axId val="11422018"/>
        <c:axId val="35689299"/>
      </c:barChart>
      <c:catAx>
        <c:axId val="11422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689299"/>
        <c:crosses val="autoZero"/>
        <c:auto val="1"/>
        <c:lblOffset val="100"/>
        <c:noMultiLvlLbl val="0"/>
      </c:catAx>
      <c:valAx>
        <c:axId val="35689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114220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7.2</c:v>
                </c:pt>
                <c:pt idx="1">
                  <c:v>11.2</c:v>
                </c:pt>
                <c:pt idx="2">
                  <c:v>11.4</c:v>
                </c:pt>
                <c:pt idx="3">
                  <c:v>14</c:v>
                </c:pt>
                <c:pt idx="4">
                  <c:v>9.2</c:v>
                </c:pt>
                <c:pt idx="5">
                  <c:v>12</c:v>
                </c:pt>
                <c:pt idx="6">
                  <c:v>6.5</c:v>
                </c:pt>
                <c:pt idx="7">
                  <c:v>9.7</c:v>
                </c:pt>
                <c:pt idx="8">
                  <c:v>12</c:v>
                </c:pt>
                <c:pt idx="9">
                  <c:v>13</c:v>
                </c:pt>
                <c:pt idx="10">
                  <c:v>5.3</c:v>
                </c:pt>
                <c:pt idx="11">
                  <c:v>3.2</c:v>
                </c:pt>
                <c:pt idx="12">
                  <c:v>13</c:v>
                </c:pt>
                <c:pt idx="13">
                  <c:v>11.5</c:v>
                </c:pt>
                <c:pt idx="14">
                  <c:v>7.8</c:v>
                </c:pt>
                <c:pt idx="15">
                  <c:v>9.2</c:v>
                </c:pt>
                <c:pt idx="16">
                  <c:v>12.3</c:v>
                </c:pt>
                <c:pt idx="17">
                  <c:v>14.1</c:v>
                </c:pt>
                <c:pt idx="18">
                  <c:v>10.9</c:v>
                </c:pt>
                <c:pt idx="19">
                  <c:v>11.9</c:v>
                </c:pt>
                <c:pt idx="20">
                  <c:v>5.1</c:v>
                </c:pt>
                <c:pt idx="21">
                  <c:v>9.6</c:v>
                </c:pt>
                <c:pt idx="22">
                  <c:v>11.8</c:v>
                </c:pt>
                <c:pt idx="23">
                  <c:v>9.1</c:v>
                </c:pt>
                <c:pt idx="24">
                  <c:v>10.6</c:v>
                </c:pt>
                <c:pt idx="25">
                  <c:v>13.7</c:v>
                </c:pt>
                <c:pt idx="26">
                  <c:v>14</c:v>
                </c:pt>
                <c:pt idx="27">
                  <c:v>5.5</c:v>
                </c:pt>
                <c:pt idx="28">
                  <c:v>8.6</c:v>
                </c:pt>
                <c:pt idx="29">
                  <c:v>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52768236"/>
        <c:axId val="5152077"/>
      </c:lineChart>
      <c:catAx>
        <c:axId val="52768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2077"/>
        <c:crosses val="autoZero"/>
        <c:auto val="1"/>
        <c:lblOffset val="100"/>
        <c:noMultiLvlLbl val="0"/>
      </c:catAx>
      <c:valAx>
        <c:axId val="5152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27682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14.4</c:v>
                </c:pt>
                <c:pt idx="1">
                  <c:v>15.2</c:v>
                </c:pt>
                <c:pt idx="2">
                  <c:v>16</c:v>
                </c:pt>
                <c:pt idx="3">
                  <c:v>17</c:v>
                </c:pt>
                <c:pt idx="4">
                  <c:v>16.9</c:v>
                </c:pt>
                <c:pt idx="5">
                  <c:v>16.5</c:v>
                </c:pt>
                <c:pt idx="6">
                  <c:v>16.6</c:v>
                </c:pt>
                <c:pt idx="7">
                  <c:v>16.2</c:v>
                </c:pt>
                <c:pt idx="8">
                  <c:v>16.9</c:v>
                </c:pt>
                <c:pt idx="9">
                  <c:v>16.1</c:v>
                </c:pt>
                <c:pt idx="10">
                  <c:v>15</c:v>
                </c:pt>
                <c:pt idx="11">
                  <c:v>14.3</c:v>
                </c:pt>
                <c:pt idx="12">
                  <c:v>16.1</c:v>
                </c:pt>
                <c:pt idx="13">
                  <c:v>16</c:v>
                </c:pt>
                <c:pt idx="14">
                  <c:v>14.5</c:v>
                </c:pt>
                <c:pt idx="15">
                  <c:v>14.3</c:v>
                </c:pt>
                <c:pt idx="16">
                  <c:v>15</c:v>
                </c:pt>
                <c:pt idx="17">
                  <c:v>16.9</c:v>
                </c:pt>
                <c:pt idx="18">
                  <c:v>15.7</c:v>
                </c:pt>
                <c:pt idx="19">
                  <c:v>16.1</c:v>
                </c:pt>
                <c:pt idx="20">
                  <c:v>17.1</c:v>
                </c:pt>
                <c:pt idx="21">
                  <c:v>16.6</c:v>
                </c:pt>
                <c:pt idx="22">
                  <c:v>15.5</c:v>
                </c:pt>
                <c:pt idx="23">
                  <c:v>16.7</c:v>
                </c:pt>
                <c:pt idx="24">
                  <c:v>17.9</c:v>
                </c:pt>
                <c:pt idx="25">
                  <c:v>18.6</c:v>
                </c:pt>
                <c:pt idx="26">
                  <c:v>18.4</c:v>
                </c:pt>
                <c:pt idx="27">
                  <c:v>15.8</c:v>
                </c:pt>
                <c:pt idx="28">
                  <c:v>15.2</c:v>
                </c:pt>
                <c:pt idx="29">
                  <c:v>15.2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14.5</c:v>
                </c:pt>
                <c:pt idx="1">
                  <c:v>15.6</c:v>
                </c:pt>
                <c:pt idx="2">
                  <c:v>16</c:v>
                </c:pt>
                <c:pt idx="3">
                  <c:v>16.7</c:v>
                </c:pt>
                <c:pt idx="4">
                  <c:v>16.8</c:v>
                </c:pt>
                <c:pt idx="5">
                  <c:v>16.4</c:v>
                </c:pt>
                <c:pt idx="6">
                  <c:v>16.5</c:v>
                </c:pt>
                <c:pt idx="7">
                  <c:v>16.5</c:v>
                </c:pt>
                <c:pt idx="8">
                  <c:v>16.8</c:v>
                </c:pt>
                <c:pt idx="9">
                  <c:v>16.8</c:v>
                </c:pt>
                <c:pt idx="10">
                  <c:v>15</c:v>
                </c:pt>
                <c:pt idx="11">
                  <c:v>14.5</c:v>
                </c:pt>
                <c:pt idx="12">
                  <c:v>16.3</c:v>
                </c:pt>
                <c:pt idx="13">
                  <c:v>16</c:v>
                </c:pt>
                <c:pt idx="14">
                  <c:v>15</c:v>
                </c:pt>
                <c:pt idx="15">
                  <c:v>15</c:v>
                </c:pt>
                <c:pt idx="16">
                  <c:v>15.2</c:v>
                </c:pt>
                <c:pt idx="17">
                  <c:v>16.9</c:v>
                </c:pt>
                <c:pt idx="18">
                  <c:v>15.8</c:v>
                </c:pt>
                <c:pt idx="19">
                  <c:v>16</c:v>
                </c:pt>
                <c:pt idx="20">
                  <c:v>17.5</c:v>
                </c:pt>
                <c:pt idx="21">
                  <c:v>16.5</c:v>
                </c:pt>
                <c:pt idx="22">
                  <c:v>16.1</c:v>
                </c:pt>
                <c:pt idx="23">
                  <c:v>16.9</c:v>
                </c:pt>
                <c:pt idx="24">
                  <c:v>18</c:v>
                </c:pt>
                <c:pt idx="25">
                  <c:v>18.8</c:v>
                </c:pt>
                <c:pt idx="26">
                  <c:v>18.9</c:v>
                </c:pt>
                <c:pt idx="27">
                  <c:v>16.6</c:v>
                </c:pt>
                <c:pt idx="28">
                  <c:v>15.9</c:v>
                </c:pt>
                <c:pt idx="29">
                  <c:v>15.8</c:v>
                </c:pt>
              </c:numCache>
            </c:numRef>
          </c:val>
          <c:smooth val="0"/>
        </c:ser>
        <c:marker val="1"/>
        <c:axId val="46368694"/>
        <c:axId val="14665063"/>
      </c:lineChart>
      <c:catAx>
        <c:axId val="46368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65063"/>
        <c:crosses val="autoZero"/>
        <c:auto val="1"/>
        <c:lblOffset val="100"/>
        <c:noMultiLvlLbl val="0"/>
      </c:catAx>
      <c:valAx>
        <c:axId val="14665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63686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14</c:v>
                </c:pt>
                <c:pt idx="1">
                  <c:v>13.9</c:v>
                </c:pt>
                <c:pt idx="2">
                  <c:v>13.9</c:v>
                </c:pt>
                <c:pt idx="3">
                  <c:v>13.9</c:v>
                </c:pt>
                <c:pt idx="4">
                  <c:v>14</c:v>
                </c:pt>
                <c:pt idx="5">
                  <c:v>14.2</c:v>
                </c:pt>
                <c:pt idx="6">
                  <c:v>14.3</c:v>
                </c:pt>
                <c:pt idx="7">
                  <c:v>14.3</c:v>
                </c:pt>
                <c:pt idx="8">
                  <c:v>14.4</c:v>
                </c:pt>
                <c:pt idx="9">
                  <c:v>14.4</c:v>
                </c:pt>
                <c:pt idx="10">
                  <c:v>14.3</c:v>
                </c:pt>
                <c:pt idx="11">
                  <c:v>14.3</c:v>
                </c:pt>
                <c:pt idx="12">
                  <c:v>14.3</c:v>
                </c:pt>
                <c:pt idx="13">
                  <c:v>14.2</c:v>
                </c:pt>
                <c:pt idx="14">
                  <c:v>14.2</c:v>
                </c:pt>
                <c:pt idx="15">
                  <c:v>14.1</c:v>
                </c:pt>
                <c:pt idx="16">
                  <c:v>14.1</c:v>
                </c:pt>
                <c:pt idx="17">
                  <c:v>14.1</c:v>
                </c:pt>
                <c:pt idx="18">
                  <c:v>14.2</c:v>
                </c:pt>
                <c:pt idx="19">
                  <c:v>14.4</c:v>
                </c:pt>
                <c:pt idx="20">
                  <c:v>14.4</c:v>
                </c:pt>
                <c:pt idx="21">
                  <c:v>14.4</c:v>
                </c:pt>
                <c:pt idx="22">
                  <c:v>14.4</c:v>
                </c:pt>
                <c:pt idx="23">
                  <c:v>14.5</c:v>
                </c:pt>
                <c:pt idx="24">
                  <c:v>14.7</c:v>
                </c:pt>
                <c:pt idx="25">
                  <c:v>14.9</c:v>
                </c:pt>
                <c:pt idx="26">
                  <c:v>15.1</c:v>
                </c:pt>
                <c:pt idx="27">
                  <c:v>15.3</c:v>
                </c:pt>
                <c:pt idx="28">
                  <c:v>15.3</c:v>
                </c:pt>
                <c:pt idx="29">
                  <c:v>15.3</c:v>
                </c:pt>
              </c:numCache>
            </c:numRef>
          </c:val>
          <c:smooth val="0"/>
        </c:ser>
        <c:marker val="1"/>
        <c:axId val="64876704"/>
        <c:axId val="47019425"/>
      </c:lineChart>
      <c:catAx>
        <c:axId val="64876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019425"/>
        <c:crosses val="autoZero"/>
        <c:auto val="1"/>
        <c:lblOffset val="100"/>
        <c:noMultiLvlLbl val="0"/>
      </c:catAx>
      <c:valAx>
        <c:axId val="47019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48767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1011.8703217041091</c:v>
                </c:pt>
                <c:pt idx="1">
                  <c:v>1012.7652154568831</c:v>
                </c:pt>
                <c:pt idx="2">
                  <c:v>1013.2031331792125</c:v>
                </c:pt>
                <c:pt idx="3">
                  <c:v>1008.3234385833252</c:v>
                </c:pt>
                <c:pt idx="4">
                  <c:v>1009.9954611538241</c:v>
                </c:pt>
                <c:pt idx="5">
                  <c:v>1007.0802275740077</c:v>
                </c:pt>
                <c:pt idx="6">
                  <c:v>1008.0204264310916</c:v>
                </c:pt>
                <c:pt idx="7">
                  <c:v>1006.5857273889231</c:v>
                </c:pt>
                <c:pt idx="8">
                  <c:v>1010.7236888023973</c:v>
                </c:pt>
                <c:pt idx="9">
                  <c:v>1010.0841549104883</c:v>
                </c:pt>
                <c:pt idx="10">
                  <c:v>1009.4021219178915</c:v>
                </c:pt>
                <c:pt idx="11">
                  <c:v>1013.3131583542576</c:v>
                </c:pt>
                <c:pt idx="12">
                  <c:v>1001.3612052999448</c:v>
                </c:pt>
                <c:pt idx="13">
                  <c:v>1007.0003573285474</c:v>
                </c:pt>
                <c:pt idx="14">
                  <c:v>1014.4469552085975</c:v>
                </c:pt>
                <c:pt idx="15">
                  <c:v>1018.1512263415278</c:v>
                </c:pt>
                <c:pt idx="16">
                  <c:v>1021.7781333326494</c:v>
                </c:pt>
                <c:pt idx="17">
                  <c:v>1010.5629581999988</c:v>
                </c:pt>
                <c:pt idx="18">
                  <c:v>1009.5292276941789</c:v>
                </c:pt>
                <c:pt idx="19">
                  <c:v>1016.3874601346837</c:v>
                </c:pt>
                <c:pt idx="20">
                  <c:v>1025.1614024442315</c:v>
                </c:pt>
                <c:pt idx="21">
                  <c:v>1025.99914746363</c:v>
                </c:pt>
                <c:pt idx="22">
                  <c:v>1022.3801959594291</c:v>
                </c:pt>
                <c:pt idx="23">
                  <c:v>1019.6360695413073</c:v>
                </c:pt>
                <c:pt idx="24">
                  <c:v>1018.5918584996971</c:v>
                </c:pt>
                <c:pt idx="25">
                  <c:v>1021.1544708306128</c:v>
                </c:pt>
                <c:pt idx="26">
                  <c:v>1015.5504671880734</c:v>
                </c:pt>
                <c:pt idx="27">
                  <c:v>1011.3990419111223</c:v>
                </c:pt>
                <c:pt idx="28">
                  <c:v>1010.4899645739406</c:v>
                </c:pt>
                <c:pt idx="29">
                  <c:v>1014.2626481397067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20521642"/>
        <c:axId val="50477051"/>
      </c:lineChart>
      <c:catAx>
        <c:axId val="20521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477051"/>
        <c:crosses val="autoZero"/>
        <c:auto val="1"/>
        <c:lblOffset val="100"/>
        <c:noMultiLvlLbl val="0"/>
      </c:catAx>
      <c:valAx>
        <c:axId val="50477051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0521642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12.164198665062601</c:v>
                </c:pt>
                <c:pt idx="1">
                  <c:v>12.394570855981515</c:v>
                </c:pt>
                <c:pt idx="2">
                  <c:v>15.100318605663228</c:v>
                </c:pt>
                <c:pt idx="3">
                  <c:v>17.035153939820557</c:v>
                </c:pt>
                <c:pt idx="4">
                  <c:v>14.909665404435179</c:v>
                </c:pt>
                <c:pt idx="5">
                  <c:v>14.85377819844562</c:v>
                </c:pt>
                <c:pt idx="6">
                  <c:v>14.976680259626637</c:v>
                </c:pt>
                <c:pt idx="7">
                  <c:v>13.658410454316847</c:v>
                </c:pt>
                <c:pt idx="8">
                  <c:v>13.396458301198397</c:v>
                </c:pt>
                <c:pt idx="9">
                  <c:v>12.735079059574254</c:v>
                </c:pt>
                <c:pt idx="10">
                  <c:v>11.84020744765779</c:v>
                </c:pt>
                <c:pt idx="11">
                  <c:v>10.326947311000355</c:v>
                </c:pt>
                <c:pt idx="12">
                  <c:v>14.100000000000001</c:v>
                </c:pt>
                <c:pt idx="13">
                  <c:v>12.60519435091343</c:v>
                </c:pt>
                <c:pt idx="14">
                  <c:v>10.715824491840467</c:v>
                </c:pt>
                <c:pt idx="15">
                  <c:v>13.320068849439068</c:v>
                </c:pt>
                <c:pt idx="16">
                  <c:v>14.524495183531153</c:v>
                </c:pt>
                <c:pt idx="17">
                  <c:v>15.51158965417623</c:v>
                </c:pt>
                <c:pt idx="18">
                  <c:v>12.118335903351392</c:v>
                </c:pt>
                <c:pt idx="19">
                  <c:v>12.815671385647851</c:v>
                </c:pt>
                <c:pt idx="20">
                  <c:v>11.07292556997766</c:v>
                </c:pt>
                <c:pt idx="21">
                  <c:v>14.253812827478878</c:v>
                </c:pt>
                <c:pt idx="22">
                  <c:v>15.039264145656363</c:v>
                </c:pt>
                <c:pt idx="23">
                  <c:v>15.773673333201348</c:v>
                </c:pt>
                <c:pt idx="24">
                  <c:v>18.070161206907745</c:v>
                </c:pt>
                <c:pt idx="25">
                  <c:v>14.146483260801457</c:v>
                </c:pt>
                <c:pt idx="26">
                  <c:v>14.190182571695356</c:v>
                </c:pt>
                <c:pt idx="27">
                  <c:v>11.282169555458722</c:v>
                </c:pt>
                <c:pt idx="28">
                  <c:v>10.243504797875506</c:v>
                </c:pt>
                <c:pt idx="29">
                  <c:v>10.356334602602804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1640276"/>
        <c:axId val="62109301"/>
      </c:lineChart>
      <c:catAx>
        <c:axId val="51640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109301"/>
        <c:crosses val="autoZero"/>
        <c:auto val="1"/>
        <c:lblOffset val="100"/>
        <c:noMultiLvlLbl val="0"/>
      </c:catAx>
      <c:valAx>
        <c:axId val="62109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16402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0.032</cdr:y>
    </cdr:from>
    <cdr:to>
      <cdr:x>0.93625</cdr:x>
      <cdr:y>0.0675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705655f-a5ad-4d65-a87f-1428e5ad9441}" type="TxLink">
            <a:rPr lang="en-US" cap="none" sz="1000" b="1" i="0" u="none" baseline="0">
              <a:latin typeface="Arial"/>
              <a:ea typeface="Arial"/>
              <a:cs typeface="Arial"/>
            </a:rPr>
            <a:t>year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0.02825</cdr:y>
    </cdr:from>
    <cdr:to>
      <cdr:x>0.89675</cdr:x>
      <cdr:y>0.064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7568ace-aad2-436e-b79e-76a322a74d2a}" type="TxLink">
            <a:rPr lang="en-US" cap="none" sz="1000" b="1" i="0" u="none" baseline="0">
              <a:latin typeface="Arial"/>
              <a:ea typeface="Arial"/>
              <a:cs typeface="Arial"/>
            </a:rPr>
            <a:t>year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0.0355</cdr:y>
    </cdr:from>
    <cdr:to>
      <cdr:x>0.90175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029950" y="23812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d62089f-19f4-4be4-8620-e0f135bc00ec}" type="TxLink">
            <a:rPr lang="en-US" cap="none" sz="1000" b="1" i="0" u="none" baseline="0">
              <a:latin typeface="Arial"/>
              <a:ea typeface="Arial"/>
              <a:cs typeface="Arial"/>
            </a:rPr>
            <a:t>year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0.496</cdr:y>
    </cdr:from>
    <cdr:to>
      <cdr:x>0.5205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44805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1d7ff4f-37f5-4071-8d43-854a175d3ae1}" type="TxLink">
            <a:rPr lang="en-US" cap="none" sz="1000" b="0" i="0" u="none" baseline="0">
              <a:latin typeface="Arial"/>
              <a:ea typeface="Arial"/>
              <a:cs typeface="Arial"/>
            </a:rPr>
            <a:t>7.6 </a:t>
          </a:fld>
        </a:p>
      </cdr:txBody>
    </cdr:sp>
  </cdr:relSizeAnchor>
  <cdr:relSizeAnchor xmlns:cdr="http://schemas.openxmlformats.org/drawingml/2006/chartDrawing">
    <cdr:from>
      <cdr:x>0.7975</cdr:x>
      <cdr:y>0.026</cdr:y>
    </cdr:from>
    <cdr:to>
      <cdr:x>0.8865</cdr:x>
      <cdr:y>0.06025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c0b307d-d254-4ab9-a8d1-a7a107b6e2b5}" type="TxLink">
            <a:rPr lang="en-US" cap="none" sz="1000" b="1" i="0" u="none" baseline="0">
              <a:latin typeface="Arial"/>
              <a:ea typeface="Arial"/>
              <a:cs typeface="Arial"/>
            </a:rPr>
            <a:t>year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0.024</cdr:y>
    </cdr:from>
    <cdr:to>
      <cdr:x>0.934</cdr:x>
      <cdr:y>0.05825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09f83a4-9f8a-410e-b7ee-656f2bb46922}" type="TxLink">
            <a:rPr lang="en-US" cap="none" sz="1000" b="1" i="0" u="none" baseline="0">
              <a:latin typeface="Arial"/>
              <a:ea typeface="Arial"/>
              <a:cs typeface="Arial"/>
            </a:rPr>
            <a:t>year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</cdr:x>
      <cdr:y>0.026</cdr:y>
    </cdr:from>
    <cdr:to>
      <cdr:x>0.914</cdr:x>
      <cdr:y>0.06025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53775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8417cb8-e4bb-4481-9e10-cac973e002b5}" type="TxLink">
            <a:rPr lang="en-US" cap="none" sz="1000" b="1" i="0" u="none" baseline="0">
              <a:latin typeface="Arial"/>
              <a:ea typeface="Arial"/>
              <a:cs typeface="Arial"/>
            </a:rPr>
            <a:t>year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0.02825</cdr:y>
    </cdr:from>
    <cdr:to>
      <cdr:x>0.90575</cdr:x>
      <cdr:y>0.064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0413c71-5f0c-4efe-98f3-6ab4b3fbacaa}" type="TxLink">
            <a:rPr lang="en-US" cap="none" sz="1000" b="1" i="0" u="none" baseline="0">
              <a:latin typeface="Arial"/>
              <a:ea typeface="Arial"/>
              <a:cs typeface="Arial"/>
            </a:rPr>
            <a:t>year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0.0375</cdr:y>
    </cdr:from>
    <cdr:to>
      <cdr:x>0.927</cdr:x>
      <cdr:y>0.07225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277ec7b-ca40-4d62-b9c1-84a6227de856}" type="TxLink">
            <a:rPr lang="en-US" cap="none" sz="1000" b="1" i="0" u="none" baseline="0">
              <a:latin typeface="Arial"/>
              <a:ea typeface="Arial"/>
              <a:cs typeface="Arial"/>
            </a:rPr>
            <a:t>year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workbookViewId="0" topLeftCell="A1">
      <pane ySplit="2340" topLeftCell="BM7" activePane="bottomLeft" state="split"/>
      <selection pane="topLeft" activeCell="R2" sqref="R2"/>
      <selection pane="bottomLeft" activeCell="R10" sqref="R10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7</v>
      </c>
      <c r="R4" s="60" t="s">
        <v>102</v>
      </c>
      <c r="S4" s="60"/>
      <c r="T4" s="7"/>
      <c r="U4" s="7"/>
      <c r="V4" s="60"/>
      <c r="W4" s="18"/>
      <c r="X4" s="102"/>
      <c r="Y4" s="99"/>
      <c r="Z4" s="148" t="s">
        <v>92</v>
      </c>
      <c r="AA4" s="131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3"/>
      <c r="Y5" s="100"/>
      <c r="Z5" s="149"/>
      <c r="AA5" s="132"/>
      <c r="AB5" s="42" t="s">
        <v>85</v>
      </c>
    </row>
    <row r="6" spans="1:27" ht="13.5" customHeight="1" thickBot="1">
      <c r="A6" s="31" t="s">
        <v>0</v>
      </c>
      <c r="B6" s="143" t="s">
        <v>1</v>
      </c>
      <c r="C6" s="144"/>
      <c r="D6" s="144"/>
      <c r="E6" s="144"/>
      <c r="F6" s="145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103</v>
      </c>
      <c r="T6" s="31" t="s">
        <v>3</v>
      </c>
      <c r="U6" s="31" t="s">
        <v>3</v>
      </c>
      <c r="V6" s="31" t="s">
        <v>99</v>
      </c>
      <c r="W6" s="38" t="s">
        <v>61</v>
      </c>
      <c r="X6" s="104" t="s">
        <v>61</v>
      </c>
      <c r="Y6" s="146" t="s">
        <v>26</v>
      </c>
      <c r="Z6" s="149"/>
      <c r="AA6" s="132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104</v>
      </c>
      <c r="T7" s="32"/>
      <c r="U7" s="32" t="s">
        <v>46</v>
      </c>
      <c r="V7" s="37" t="s">
        <v>100</v>
      </c>
      <c r="W7" s="39" t="s">
        <v>62</v>
      </c>
      <c r="X7" s="105" t="s">
        <v>63</v>
      </c>
      <c r="Y7" s="146"/>
      <c r="Z7" s="149"/>
      <c r="AA7" s="132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142"/>
      <c r="T8" s="33" t="s">
        <v>18</v>
      </c>
      <c r="U8" s="33" t="s">
        <v>95</v>
      </c>
      <c r="V8" s="33" t="s">
        <v>101</v>
      </c>
      <c r="W8" s="33" t="s">
        <v>64</v>
      </c>
      <c r="X8" s="106" t="s">
        <v>64</v>
      </c>
      <c r="Y8" s="147"/>
      <c r="Z8" s="150"/>
      <c r="AA8" s="132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3">
        <v>1</v>
      </c>
      <c r="B9" s="64">
        <v>14</v>
      </c>
      <c r="C9" s="65">
        <v>13</v>
      </c>
      <c r="D9" s="65">
        <v>18.1</v>
      </c>
      <c r="E9" s="65">
        <v>8.6</v>
      </c>
      <c r="F9" s="66">
        <f aca="true" t="shared" si="0" ref="F9:F39">AVERAGE(D9:E9)</f>
        <v>13.350000000000001</v>
      </c>
      <c r="G9" s="67">
        <f>100*(AJ9/AH9)</f>
        <v>88.69170418558714</v>
      </c>
      <c r="H9" s="67">
        <f aca="true" t="shared" si="1" ref="H9:H39">AK9</f>
        <v>12.164198665062601</v>
      </c>
      <c r="I9" s="68">
        <v>7.2</v>
      </c>
      <c r="J9" s="66"/>
      <c r="K9" s="68">
        <v>14.4</v>
      </c>
      <c r="L9" s="65">
        <v>14.5</v>
      </c>
      <c r="M9" s="65"/>
      <c r="N9" s="65">
        <v>14.7</v>
      </c>
      <c r="O9" s="66">
        <v>14</v>
      </c>
      <c r="P9" s="69" t="s">
        <v>106</v>
      </c>
      <c r="Q9" s="70">
        <v>21</v>
      </c>
      <c r="R9" s="67">
        <v>7.6</v>
      </c>
      <c r="S9" s="67"/>
      <c r="T9" s="67">
        <v>1</v>
      </c>
      <c r="U9" s="67"/>
      <c r="V9" s="71">
        <v>6</v>
      </c>
      <c r="W9" s="64">
        <v>1001.7</v>
      </c>
      <c r="X9" s="121">
        <f aca="true" t="shared" si="2" ref="X9:X39">W9+AU17</f>
        <v>1011.8703217041091</v>
      </c>
      <c r="Y9" s="130">
        <v>0</v>
      </c>
      <c r="Z9" s="133">
        <v>0</v>
      </c>
      <c r="AA9" s="126">
        <v>0</v>
      </c>
      <c r="AB9">
        <f>IF((MAX($D$9:$D$39)=$D9),A9,0)</f>
        <v>0</v>
      </c>
      <c r="AC9">
        <f>IF((MIN($E$9:$E$39)=$E9),A9,0)</f>
        <v>0</v>
      </c>
      <c r="AD9">
        <f>IF((MIN($I$9:$I$39)=$I9),A9,0)</f>
        <v>0</v>
      </c>
      <c r="AE9">
        <f aca="true" t="shared" si="3" ref="AE9:AE34">IF((MAX($T$9:$T$39)=$T9),A9,0)</f>
        <v>0</v>
      </c>
      <c r="AF9">
        <f aca="true" t="shared" si="4" ref="AF9:AF39">IF((MAX($R$9:$R$39)=$R9),A9,0)</f>
        <v>0</v>
      </c>
      <c r="AH9">
        <f>6.107*EXP(17.38*(B9/(239+B9)))</f>
        <v>15.977392985196072</v>
      </c>
      <c r="AI9">
        <f aca="true" t="shared" si="5" ref="AI9:AI39">IF(W9&gt;=0,6.107*EXP(17.38*(C9/(239+C9))),6.107*EXP(22.44*(C9/(272.4+C9))))</f>
        <v>14.96962212299885</v>
      </c>
      <c r="AJ9">
        <f aca="true" t="shared" si="6" ref="AJ9:AJ39">IF(C9&gt;=0,AI9-(0.000799*1000*(B9-C9)),AI9-(0.00072*1000*(B9-C9)))</f>
        <v>14.17062212299885</v>
      </c>
      <c r="AK9">
        <f>239*LN(AJ9/6.107)/(17.38-LN(AJ9/6.107))</f>
        <v>12.164198665062601</v>
      </c>
      <c r="AM9">
        <f>COUNTIF(V9:V39,"&lt;1")</f>
        <v>2</v>
      </c>
      <c r="AN9">
        <f>COUNTIF(E9:E39,"&lt;0")</f>
        <v>0</v>
      </c>
      <c r="AO9">
        <f>COUNTIF(I9:I39,"&lt;0")</f>
        <v>0</v>
      </c>
      <c r="AP9">
        <f>COUNTIF(Q9:Q39,"&gt;=39")</f>
        <v>0</v>
      </c>
    </row>
    <row r="10" spans="1:37" ht="12.75">
      <c r="A10" s="72">
        <v>2</v>
      </c>
      <c r="B10" s="73">
        <v>14.4</v>
      </c>
      <c r="C10" s="74">
        <v>13.3</v>
      </c>
      <c r="D10" s="74">
        <v>16.7</v>
      </c>
      <c r="E10" s="74">
        <v>12.4</v>
      </c>
      <c r="F10" s="75">
        <f t="shared" si="0"/>
        <v>14.55</v>
      </c>
      <c r="G10" s="67">
        <f aca="true" t="shared" si="7" ref="G10:G39">100*(AJ10/AH10)</f>
        <v>87.74236879848367</v>
      </c>
      <c r="H10" s="76">
        <f t="shared" si="1"/>
        <v>12.394570855981515</v>
      </c>
      <c r="I10" s="77">
        <v>11.2</v>
      </c>
      <c r="J10" s="75"/>
      <c r="K10" s="77">
        <v>15.2</v>
      </c>
      <c r="L10" s="74">
        <v>15.6</v>
      </c>
      <c r="M10" s="74"/>
      <c r="N10" s="74">
        <v>14.4</v>
      </c>
      <c r="O10" s="75">
        <v>13.9</v>
      </c>
      <c r="P10" s="78" t="s">
        <v>107</v>
      </c>
      <c r="Q10" s="79">
        <v>16</v>
      </c>
      <c r="R10" s="76">
        <v>0.3</v>
      </c>
      <c r="S10" s="76"/>
      <c r="T10" s="76">
        <v>3.5</v>
      </c>
      <c r="U10" s="76"/>
      <c r="V10" s="80">
        <v>8</v>
      </c>
      <c r="W10" s="73">
        <v>1002.6</v>
      </c>
      <c r="X10" s="121">
        <f t="shared" si="2"/>
        <v>1012.7652154568831</v>
      </c>
      <c r="Y10" s="127">
        <v>0</v>
      </c>
      <c r="Z10" s="134">
        <v>0</v>
      </c>
      <c r="AA10" s="127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16.39688756623579</v>
      </c>
      <c r="AI10">
        <f t="shared" si="5"/>
        <v>15.265917559839318</v>
      </c>
      <c r="AJ10">
        <f t="shared" si="6"/>
        <v>14.387017559839318</v>
      </c>
      <c r="AK10">
        <f aca="true" t="shared" si="12" ref="AK10:AK39">239*LN(AJ10/6.107)/(17.38-LN(AJ10/6.107))</f>
        <v>12.394570855981515</v>
      </c>
    </row>
    <row r="11" spans="1:37" ht="12.75">
      <c r="A11" s="63">
        <v>3</v>
      </c>
      <c r="B11" s="64">
        <v>16.3</v>
      </c>
      <c r="C11" s="65">
        <v>15.6</v>
      </c>
      <c r="D11" s="65">
        <v>17.7</v>
      </c>
      <c r="E11" s="65">
        <v>13.7</v>
      </c>
      <c r="F11" s="66">
        <f t="shared" si="0"/>
        <v>15.7</v>
      </c>
      <c r="G11" s="67">
        <f t="shared" si="7"/>
        <v>92.6059269300224</v>
      </c>
      <c r="H11" s="67">
        <f t="shared" si="1"/>
        <v>15.100318605663228</v>
      </c>
      <c r="I11" s="68">
        <v>11.4</v>
      </c>
      <c r="J11" s="66"/>
      <c r="K11" s="68">
        <v>16</v>
      </c>
      <c r="L11" s="65">
        <v>16</v>
      </c>
      <c r="M11" s="65"/>
      <c r="N11" s="65">
        <v>14.2</v>
      </c>
      <c r="O11" s="66">
        <v>13.9</v>
      </c>
      <c r="P11" s="69" t="s">
        <v>107</v>
      </c>
      <c r="Q11" s="70">
        <v>13</v>
      </c>
      <c r="R11" s="67">
        <v>1.1</v>
      </c>
      <c r="S11" s="67"/>
      <c r="T11" s="67">
        <v>3.9</v>
      </c>
      <c r="U11" s="67"/>
      <c r="V11" s="71">
        <v>8</v>
      </c>
      <c r="W11" s="64">
        <v>1003.1</v>
      </c>
      <c r="X11" s="121">
        <f t="shared" si="2"/>
        <v>1013.2031331792125</v>
      </c>
      <c r="Y11" s="127">
        <v>0</v>
      </c>
      <c r="Z11" s="134">
        <v>0</v>
      </c>
      <c r="AA11" s="127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0</v>
      </c>
      <c r="AH11">
        <f t="shared" si="11"/>
        <v>18.524367818852948</v>
      </c>
      <c r="AI11">
        <f t="shared" si="5"/>
        <v>17.713962526575546</v>
      </c>
      <c r="AJ11">
        <f t="shared" si="6"/>
        <v>17.154662526575546</v>
      </c>
      <c r="AK11">
        <f t="shared" si="12"/>
        <v>15.100318605663228</v>
      </c>
    </row>
    <row r="12" spans="1:37" ht="12.75">
      <c r="A12" s="72">
        <v>4</v>
      </c>
      <c r="B12" s="73">
        <v>17.2</v>
      </c>
      <c r="C12" s="74">
        <v>17.1</v>
      </c>
      <c r="D12" s="74">
        <v>21.9</v>
      </c>
      <c r="E12" s="74">
        <v>15.1</v>
      </c>
      <c r="F12" s="75">
        <f t="shared" si="0"/>
        <v>18.5</v>
      </c>
      <c r="G12" s="67">
        <f t="shared" si="7"/>
        <v>98.96155678708858</v>
      </c>
      <c r="H12" s="76">
        <f t="shared" si="1"/>
        <v>17.035153939820557</v>
      </c>
      <c r="I12" s="77">
        <v>14</v>
      </c>
      <c r="J12" s="75"/>
      <c r="K12" s="77">
        <v>17</v>
      </c>
      <c r="L12" s="74">
        <v>16.7</v>
      </c>
      <c r="M12" s="74"/>
      <c r="N12" s="74">
        <v>14</v>
      </c>
      <c r="O12" s="75">
        <v>13.9</v>
      </c>
      <c r="P12" s="78" t="s">
        <v>108</v>
      </c>
      <c r="Q12" s="79">
        <v>16</v>
      </c>
      <c r="R12" s="76">
        <v>4.4</v>
      </c>
      <c r="S12" s="76"/>
      <c r="T12" s="76">
        <v>2.1</v>
      </c>
      <c r="U12" s="76"/>
      <c r="V12" s="80">
        <v>8</v>
      </c>
      <c r="W12" s="73">
        <v>998.3</v>
      </c>
      <c r="X12" s="121">
        <f t="shared" si="2"/>
        <v>1008.3234385833252</v>
      </c>
      <c r="Y12" s="127">
        <v>0</v>
      </c>
      <c r="Z12" s="134">
        <v>0</v>
      </c>
      <c r="AA12" s="127">
        <v>0</v>
      </c>
      <c r="AB12">
        <f t="shared" si="8"/>
        <v>0</v>
      </c>
      <c r="AC12">
        <f t="shared" si="9"/>
        <v>0</v>
      </c>
      <c r="AD12">
        <f t="shared" si="10"/>
        <v>0</v>
      </c>
      <c r="AE12">
        <f t="shared" si="3"/>
        <v>0</v>
      </c>
      <c r="AF12">
        <f t="shared" si="4"/>
        <v>0</v>
      </c>
      <c r="AH12">
        <f t="shared" si="11"/>
        <v>19.61398507689028</v>
      </c>
      <c r="AI12">
        <f t="shared" si="5"/>
        <v>19.490204980077856</v>
      </c>
      <c r="AJ12">
        <f t="shared" si="6"/>
        <v>19.410304980077857</v>
      </c>
      <c r="AK12">
        <f t="shared" si="12"/>
        <v>17.035153939820557</v>
      </c>
    </row>
    <row r="13" spans="1:37" ht="12.75">
      <c r="A13" s="63">
        <v>5</v>
      </c>
      <c r="B13" s="64">
        <v>15.6</v>
      </c>
      <c r="C13" s="65">
        <v>15.2</v>
      </c>
      <c r="D13" s="65">
        <v>23.2</v>
      </c>
      <c r="E13" s="65">
        <v>12</v>
      </c>
      <c r="F13" s="66">
        <f t="shared" si="0"/>
        <v>17.6</v>
      </c>
      <c r="G13" s="67">
        <f t="shared" si="7"/>
        <v>95.66116518239465</v>
      </c>
      <c r="H13" s="67">
        <f t="shared" si="1"/>
        <v>14.909665404435179</v>
      </c>
      <c r="I13" s="68">
        <v>9.2</v>
      </c>
      <c r="J13" s="66"/>
      <c r="K13" s="68">
        <v>16.9</v>
      </c>
      <c r="L13" s="65">
        <v>16.8</v>
      </c>
      <c r="M13" s="65"/>
      <c r="N13" s="65">
        <v>14.9</v>
      </c>
      <c r="O13" s="66">
        <v>14</v>
      </c>
      <c r="P13" s="69" t="s">
        <v>109</v>
      </c>
      <c r="Q13" s="70">
        <v>8</v>
      </c>
      <c r="R13" s="67">
        <v>7.4</v>
      </c>
      <c r="S13" s="67"/>
      <c r="T13" s="67">
        <v>17.8</v>
      </c>
      <c r="U13" s="67"/>
      <c r="V13" s="71">
        <v>7</v>
      </c>
      <c r="W13" s="64">
        <v>999.9</v>
      </c>
      <c r="X13" s="121">
        <f t="shared" si="2"/>
        <v>1009.9954611538241</v>
      </c>
      <c r="Y13" s="127">
        <v>0</v>
      </c>
      <c r="Z13" s="134">
        <v>0</v>
      </c>
      <c r="AA13" s="127"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17.713962526575546</v>
      </c>
      <c r="AI13">
        <f t="shared" si="5"/>
        <v>17.264982952894922</v>
      </c>
      <c r="AJ13">
        <f t="shared" si="6"/>
        <v>16.94538295289492</v>
      </c>
      <c r="AK13">
        <f t="shared" si="12"/>
        <v>14.909665404435179</v>
      </c>
    </row>
    <row r="14" spans="1:37" ht="12.75">
      <c r="A14" s="72">
        <v>6</v>
      </c>
      <c r="B14" s="73">
        <v>15.2</v>
      </c>
      <c r="C14" s="74">
        <v>15</v>
      </c>
      <c r="D14" s="74">
        <v>16.7</v>
      </c>
      <c r="E14" s="74">
        <v>14.1</v>
      </c>
      <c r="F14" s="75">
        <f t="shared" si="0"/>
        <v>15.399999999999999</v>
      </c>
      <c r="G14" s="67">
        <f t="shared" si="7"/>
        <v>97.79599573035954</v>
      </c>
      <c r="H14" s="76">
        <f t="shared" si="1"/>
        <v>14.85377819844562</v>
      </c>
      <c r="I14" s="77">
        <v>12</v>
      </c>
      <c r="J14" s="75"/>
      <c r="K14" s="77">
        <v>16.5</v>
      </c>
      <c r="L14" s="74">
        <v>16.4</v>
      </c>
      <c r="M14" s="74"/>
      <c r="N14" s="74">
        <v>14.9</v>
      </c>
      <c r="O14" s="75">
        <v>14.2</v>
      </c>
      <c r="P14" s="78" t="s">
        <v>110</v>
      </c>
      <c r="Q14" s="79">
        <v>14</v>
      </c>
      <c r="R14" s="76">
        <v>0.8</v>
      </c>
      <c r="S14" s="76"/>
      <c r="T14" s="76">
        <v>14.4</v>
      </c>
      <c r="U14" s="76"/>
      <c r="V14" s="80">
        <v>8</v>
      </c>
      <c r="W14" s="73">
        <v>997</v>
      </c>
      <c r="X14" s="121">
        <f t="shared" si="2"/>
        <v>1007.0802275740077</v>
      </c>
      <c r="Y14" s="127">
        <v>0</v>
      </c>
      <c r="Z14" s="134">
        <v>0</v>
      </c>
      <c r="AA14" s="127">
        <v>0</v>
      </c>
      <c r="AB14">
        <f t="shared" si="8"/>
        <v>0</v>
      </c>
      <c r="AC14">
        <f t="shared" si="9"/>
        <v>0</v>
      </c>
      <c r="AD14">
        <f t="shared" si="10"/>
        <v>0</v>
      </c>
      <c r="AE14">
        <f t="shared" si="3"/>
        <v>0</v>
      </c>
      <c r="AF14">
        <f t="shared" si="4"/>
        <v>0</v>
      </c>
      <c r="AH14">
        <f t="shared" si="11"/>
        <v>17.264982952894922</v>
      </c>
      <c r="AI14">
        <f t="shared" si="5"/>
        <v>17.04426199146042</v>
      </c>
      <c r="AJ14">
        <f t="shared" si="6"/>
        <v>16.88446199146042</v>
      </c>
      <c r="AK14">
        <f t="shared" si="12"/>
        <v>14.85377819844562</v>
      </c>
    </row>
    <row r="15" spans="1:37" ht="12.75">
      <c r="A15" s="63">
        <v>7</v>
      </c>
      <c r="B15" s="64">
        <v>17.2</v>
      </c>
      <c r="C15" s="65">
        <v>15.9</v>
      </c>
      <c r="D15" s="65">
        <v>20.7</v>
      </c>
      <c r="E15" s="65">
        <v>9.6</v>
      </c>
      <c r="F15" s="66">
        <f t="shared" si="0"/>
        <v>15.149999999999999</v>
      </c>
      <c r="G15" s="67">
        <f t="shared" si="7"/>
        <v>86.76813039794298</v>
      </c>
      <c r="H15" s="67">
        <f t="shared" si="1"/>
        <v>14.976680259626637</v>
      </c>
      <c r="I15" s="68">
        <v>6.5</v>
      </c>
      <c r="J15" s="66"/>
      <c r="K15" s="68">
        <v>16.6</v>
      </c>
      <c r="L15" s="65">
        <v>16.5</v>
      </c>
      <c r="M15" s="65"/>
      <c r="N15" s="65">
        <v>15</v>
      </c>
      <c r="O15" s="66">
        <v>14.3</v>
      </c>
      <c r="P15" s="69" t="s">
        <v>108</v>
      </c>
      <c r="Q15" s="70">
        <v>12</v>
      </c>
      <c r="R15" s="67">
        <v>5.8</v>
      </c>
      <c r="S15" s="67"/>
      <c r="T15" s="67">
        <v>4.3</v>
      </c>
      <c r="U15" s="67"/>
      <c r="V15" s="71">
        <v>2</v>
      </c>
      <c r="W15" s="64">
        <v>998</v>
      </c>
      <c r="X15" s="121">
        <f t="shared" si="2"/>
        <v>1008.0204264310916</v>
      </c>
      <c r="Y15" s="127">
        <v>0</v>
      </c>
      <c r="Z15" s="134">
        <v>0</v>
      </c>
      <c r="AA15" s="127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0</v>
      </c>
      <c r="AF15">
        <f t="shared" si="4"/>
        <v>0</v>
      </c>
      <c r="AH15">
        <f t="shared" si="11"/>
        <v>19.61398507689028</v>
      </c>
      <c r="AI15">
        <f t="shared" si="5"/>
        <v>18.057388147749236</v>
      </c>
      <c r="AJ15">
        <f t="shared" si="6"/>
        <v>17.018688147749238</v>
      </c>
      <c r="AK15">
        <f t="shared" si="12"/>
        <v>14.976680259626637</v>
      </c>
    </row>
    <row r="16" spans="1:37" ht="12.75">
      <c r="A16" s="72">
        <v>8</v>
      </c>
      <c r="B16" s="73">
        <v>14.9</v>
      </c>
      <c r="C16" s="74">
        <v>14.2</v>
      </c>
      <c r="D16" s="74">
        <v>21.2</v>
      </c>
      <c r="E16" s="74">
        <v>12.5</v>
      </c>
      <c r="F16" s="75">
        <f t="shared" si="0"/>
        <v>16.85</v>
      </c>
      <c r="G16" s="67">
        <f t="shared" si="7"/>
        <v>92.27517498173262</v>
      </c>
      <c r="H16" s="76">
        <f t="shared" si="1"/>
        <v>13.658410454316847</v>
      </c>
      <c r="I16" s="77">
        <v>9.7</v>
      </c>
      <c r="J16" s="75"/>
      <c r="K16" s="77">
        <v>16.2</v>
      </c>
      <c r="L16" s="74">
        <v>16.5</v>
      </c>
      <c r="M16" s="74"/>
      <c r="N16" s="74">
        <v>14</v>
      </c>
      <c r="O16" s="75">
        <v>14.3</v>
      </c>
      <c r="P16" s="78" t="s">
        <v>111</v>
      </c>
      <c r="Q16" s="79">
        <v>15</v>
      </c>
      <c r="R16" s="76">
        <v>3.8</v>
      </c>
      <c r="S16" s="76"/>
      <c r="T16" s="76">
        <v>1.8</v>
      </c>
      <c r="U16" s="76"/>
      <c r="V16" s="80">
        <v>8</v>
      </c>
      <c r="W16" s="73">
        <v>996.5</v>
      </c>
      <c r="X16" s="121">
        <f t="shared" si="2"/>
        <v>1006.5857273889231</v>
      </c>
      <c r="Y16" s="127">
        <v>0</v>
      </c>
      <c r="Z16" s="134">
        <v>0</v>
      </c>
      <c r="AA16" s="127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0</v>
      </c>
      <c r="AH16">
        <f t="shared" si="11"/>
        <v>16.934833208606896</v>
      </c>
      <c r="AI16">
        <f t="shared" si="5"/>
        <v>16.185946976106578</v>
      </c>
      <c r="AJ16">
        <f t="shared" si="6"/>
        <v>15.626646976106578</v>
      </c>
      <c r="AK16">
        <f t="shared" si="12"/>
        <v>13.658410454316847</v>
      </c>
    </row>
    <row r="17" spans="1:47" ht="12.75">
      <c r="A17" s="63">
        <v>9</v>
      </c>
      <c r="B17" s="64">
        <v>15</v>
      </c>
      <c r="C17" s="65">
        <v>14.1</v>
      </c>
      <c r="D17" s="65">
        <v>20.4</v>
      </c>
      <c r="E17" s="65">
        <v>12.7</v>
      </c>
      <c r="F17" s="66">
        <f t="shared" si="0"/>
        <v>16.549999999999997</v>
      </c>
      <c r="G17" s="67">
        <f t="shared" si="7"/>
        <v>90.1316414127051</v>
      </c>
      <c r="H17" s="67">
        <f t="shared" si="1"/>
        <v>13.396458301198397</v>
      </c>
      <c r="I17" s="68">
        <v>12</v>
      </c>
      <c r="J17" s="66"/>
      <c r="K17" s="68">
        <v>16.9</v>
      </c>
      <c r="L17" s="65">
        <v>16.8</v>
      </c>
      <c r="M17" s="65"/>
      <c r="N17" s="65">
        <v>15</v>
      </c>
      <c r="O17" s="66">
        <v>14.4</v>
      </c>
      <c r="P17" s="69" t="s">
        <v>111</v>
      </c>
      <c r="Q17" s="70">
        <v>10</v>
      </c>
      <c r="R17" s="67">
        <v>5.5</v>
      </c>
      <c r="S17" s="67"/>
      <c r="T17" s="67">
        <v>0.1</v>
      </c>
      <c r="U17" s="67"/>
      <c r="V17" s="71">
        <v>8</v>
      </c>
      <c r="W17" s="64">
        <v>1000.6</v>
      </c>
      <c r="X17" s="121">
        <f t="shared" si="2"/>
        <v>1010.7236888023973</v>
      </c>
      <c r="Y17" s="127"/>
      <c r="Z17" s="134"/>
      <c r="AA17" s="127"/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17.04426199146042</v>
      </c>
      <c r="AI17">
        <f t="shared" si="5"/>
        <v>16.081373099585093</v>
      </c>
      <c r="AJ17">
        <f t="shared" si="6"/>
        <v>15.362273099585092</v>
      </c>
      <c r="AK17">
        <f t="shared" si="12"/>
        <v>13.396458301198397</v>
      </c>
      <c r="AU17">
        <f aca="true" t="shared" si="13" ref="AU17:AU47">W9*(10^(85/(18429.1+(67.53*B9)+(0.003*31)))-1)</f>
        <v>10.170321704108998</v>
      </c>
    </row>
    <row r="18" spans="1:47" ht="12.75">
      <c r="A18" s="72">
        <v>10</v>
      </c>
      <c r="B18" s="73">
        <v>13.1</v>
      </c>
      <c r="C18" s="74">
        <v>12.9</v>
      </c>
      <c r="D18" s="74">
        <v>16.1</v>
      </c>
      <c r="E18" s="74">
        <v>13.1</v>
      </c>
      <c r="F18" s="75">
        <f t="shared" si="0"/>
        <v>14.600000000000001</v>
      </c>
      <c r="G18" s="67">
        <f t="shared" si="7"/>
        <v>97.63977405037069</v>
      </c>
      <c r="H18" s="76">
        <f t="shared" si="1"/>
        <v>12.735079059574254</v>
      </c>
      <c r="I18" s="77">
        <v>13</v>
      </c>
      <c r="J18" s="75"/>
      <c r="K18" s="77">
        <v>16.1</v>
      </c>
      <c r="L18" s="74">
        <v>16.8</v>
      </c>
      <c r="M18" s="74"/>
      <c r="N18" s="74">
        <v>15</v>
      </c>
      <c r="O18" s="75">
        <v>14.4</v>
      </c>
      <c r="P18" s="78" t="s">
        <v>106</v>
      </c>
      <c r="Q18" s="79">
        <v>15</v>
      </c>
      <c r="R18" s="76">
        <v>3.3</v>
      </c>
      <c r="S18" s="76"/>
      <c r="T18" s="76">
        <v>1.6</v>
      </c>
      <c r="U18" s="76"/>
      <c r="V18" s="80">
        <v>8</v>
      </c>
      <c r="W18" s="73">
        <v>999.9</v>
      </c>
      <c r="X18" s="121">
        <f t="shared" si="2"/>
        <v>1010.0841549104883</v>
      </c>
      <c r="Y18" s="127"/>
      <c r="Z18" s="134"/>
      <c r="AA18" s="127"/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0</v>
      </c>
      <c r="AH18">
        <f t="shared" si="11"/>
        <v>15.067820814875786</v>
      </c>
      <c r="AI18">
        <f t="shared" si="5"/>
        <v>14.871986197959439</v>
      </c>
      <c r="AJ18">
        <f t="shared" si="6"/>
        <v>14.71218619795944</v>
      </c>
      <c r="AK18">
        <f t="shared" si="12"/>
        <v>12.735079059574254</v>
      </c>
      <c r="AU18">
        <f t="shared" si="13"/>
        <v>10.165215456883033</v>
      </c>
    </row>
    <row r="19" spans="1:47" ht="12.75">
      <c r="A19" s="63">
        <v>11</v>
      </c>
      <c r="B19" s="64">
        <v>12.4</v>
      </c>
      <c r="C19" s="65">
        <v>12.1</v>
      </c>
      <c r="D19" s="65">
        <v>18.1</v>
      </c>
      <c r="E19" s="65">
        <v>8.1</v>
      </c>
      <c r="F19" s="66">
        <f t="shared" si="0"/>
        <v>13.100000000000001</v>
      </c>
      <c r="G19" s="67">
        <f t="shared" si="7"/>
        <v>96.37982115713449</v>
      </c>
      <c r="H19" s="67">
        <f t="shared" si="1"/>
        <v>11.84020744765779</v>
      </c>
      <c r="I19" s="68">
        <v>5.3</v>
      </c>
      <c r="J19" s="66"/>
      <c r="K19" s="68">
        <v>15</v>
      </c>
      <c r="L19" s="65">
        <v>15</v>
      </c>
      <c r="M19" s="65"/>
      <c r="N19" s="65">
        <v>14.8</v>
      </c>
      <c r="O19" s="66">
        <v>14.3</v>
      </c>
      <c r="P19" s="69" t="s">
        <v>113</v>
      </c>
      <c r="Q19" s="70">
        <v>20</v>
      </c>
      <c r="R19" s="67">
        <v>7.7</v>
      </c>
      <c r="S19" s="67"/>
      <c r="T19" s="67">
        <v>0</v>
      </c>
      <c r="U19" s="67"/>
      <c r="V19" s="71">
        <v>8</v>
      </c>
      <c r="W19" s="64">
        <v>999.2</v>
      </c>
      <c r="X19" s="121">
        <f t="shared" si="2"/>
        <v>1009.4021219178915</v>
      </c>
      <c r="Y19" s="127"/>
      <c r="Z19" s="134"/>
      <c r="AA19" s="127"/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14.392152154059962</v>
      </c>
      <c r="AI19">
        <f t="shared" si="5"/>
        <v>14.110830506745673</v>
      </c>
      <c r="AJ19">
        <f t="shared" si="6"/>
        <v>13.871130506745672</v>
      </c>
      <c r="AK19">
        <f t="shared" si="12"/>
        <v>11.84020744765779</v>
      </c>
      <c r="AU19">
        <f t="shared" si="13"/>
        <v>10.103133179212481</v>
      </c>
    </row>
    <row r="20" spans="1:47" ht="12.75">
      <c r="A20" s="72">
        <v>12</v>
      </c>
      <c r="B20" s="73">
        <v>13.2</v>
      </c>
      <c r="C20" s="74">
        <v>11.7</v>
      </c>
      <c r="D20" s="74">
        <v>19.9</v>
      </c>
      <c r="E20" s="74">
        <v>7.1</v>
      </c>
      <c r="F20" s="75">
        <f t="shared" si="0"/>
        <v>13.5</v>
      </c>
      <c r="G20" s="67">
        <f t="shared" si="7"/>
        <v>82.7131499331199</v>
      </c>
      <c r="H20" s="76">
        <f t="shared" si="1"/>
        <v>10.326947311000355</v>
      </c>
      <c r="I20" s="77">
        <v>3.2</v>
      </c>
      <c r="J20" s="75"/>
      <c r="K20" s="77">
        <v>14.3</v>
      </c>
      <c r="L20" s="74">
        <v>14.5</v>
      </c>
      <c r="M20" s="74"/>
      <c r="N20" s="74">
        <v>14.7</v>
      </c>
      <c r="O20" s="75">
        <v>14.3</v>
      </c>
      <c r="P20" s="78" t="s">
        <v>112</v>
      </c>
      <c r="Q20" s="79">
        <v>14</v>
      </c>
      <c r="R20" s="76">
        <v>7.6</v>
      </c>
      <c r="S20" s="76"/>
      <c r="T20" s="76">
        <v>5</v>
      </c>
      <c r="U20" s="76"/>
      <c r="V20" s="80">
        <v>3</v>
      </c>
      <c r="W20" s="73">
        <v>1003.1</v>
      </c>
      <c r="X20" s="121">
        <f t="shared" si="2"/>
        <v>1013.3131583542576</v>
      </c>
      <c r="Y20" s="127"/>
      <c r="Z20" s="134"/>
      <c r="AA20" s="127"/>
      <c r="AB20">
        <f t="shared" si="8"/>
        <v>0</v>
      </c>
      <c r="AC20">
        <f t="shared" si="9"/>
        <v>12</v>
      </c>
      <c r="AD20">
        <f t="shared" si="10"/>
        <v>12</v>
      </c>
      <c r="AE20">
        <f t="shared" si="3"/>
        <v>0</v>
      </c>
      <c r="AF20">
        <f t="shared" si="4"/>
        <v>0</v>
      </c>
      <c r="AH20">
        <f t="shared" si="11"/>
        <v>15.166585036022243</v>
      </c>
      <c r="AI20">
        <f t="shared" si="5"/>
        <v>13.743260220579202</v>
      </c>
      <c r="AJ20">
        <f t="shared" si="6"/>
        <v>12.544760220579203</v>
      </c>
      <c r="AK20">
        <f t="shared" si="12"/>
        <v>10.326947311000355</v>
      </c>
      <c r="AU20">
        <f t="shared" si="13"/>
        <v>10.023438583325332</v>
      </c>
    </row>
    <row r="21" spans="1:47" ht="12.75">
      <c r="A21" s="63">
        <v>13</v>
      </c>
      <c r="B21" s="64">
        <v>14.1</v>
      </c>
      <c r="C21" s="65">
        <v>14.1</v>
      </c>
      <c r="D21" s="65">
        <v>16</v>
      </c>
      <c r="E21" s="65">
        <v>12.7</v>
      </c>
      <c r="F21" s="66">
        <f t="shared" si="0"/>
        <v>14.35</v>
      </c>
      <c r="G21" s="67">
        <f t="shared" si="7"/>
        <v>100</v>
      </c>
      <c r="H21" s="67">
        <f t="shared" si="1"/>
        <v>14.100000000000001</v>
      </c>
      <c r="I21" s="68">
        <v>13</v>
      </c>
      <c r="J21" s="66"/>
      <c r="K21" s="68">
        <v>16.1</v>
      </c>
      <c r="L21" s="65">
        <v>16.3</v>
      </c>
      <c r="M21" s="65"/>
      <c r="N21" s="65">
        <v>14.7</v>
      </c>
      <c r="O21" s="66">
        <v>14.3</v>
      </c>
      <c r="P21" s="69" t="s">
        <v>114</v>
      </c>
      <c r="Q21" s="70">
        <v>18</v>
      </c>
      <c r="R21" s="67">
        <v>1.7</v>
      </c>
      <c r="S21" s="67"/>
      <c r="T21" s="67">
        <v>25.2</v>
      </c>
      <c r="U21" s="67"/>
      <c r="V21" s="71">
        <v>8</v>
      </c>
      <c r="W21" s="64">
        <v>991.3</v>
      </c>
      <c r="X21" s="121">
        <f t="shared" si="2"/>
        <v>1001.3612052999448</v>
      </c>
      <c r="Y21" s="127"/>
      <c r="Z21" s="134"/>
      <c r="AA21" s="127"/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13</v>
      </c>
      <c r="AF21">
        <f t="shared" si="4"/>
        <v>0</v>
      </c>
      <c r="AH21">
        <f t="shared" si="11"/>
        <v>16.081373099585093</v>
      </c>
      <c r="AI21">
        <f t="shared" si="5"/>
        <v>16.081373099585093</v>
      </c>
      <c r="AJ21">
        <f t="shared" si="6"/>
        <v>16.081373099585093</v>
      </c>
      <c r="AK21">
        <f t="shared" si="12"/>
        <v>14.100000000000001</v>
      </c>
      <c r="AU21">
        <f t="shared" si="13"/>
        <v>10.095461153824054</v>
      </c>
    </row>
    <row r="22" spans="1:47" ht="12.75">
      <c r="A22" s="72">
        <v>14</v>
      </c>
      <c r="B22" s="73">
        <v>14.6</v>
      </c>
      <c r="C22" s="74">
        <v>13.5</v>
      </c>
      <c r="D22" s="74">
        <v>18.1</v>
      </c>
      <c r="E22" s="74">
        <v>11.1</v>
      </c>
      <c r="F22" s="75">
        <f t="shared" si="0"/>
        <v>14.600000000000001</v>
      </c>
      <c r="G22" s="67">
        <f t="shared" si="7"/>
        <v>87.82173193520244</v>
      </c>
      <c r="H22" s="76">
        <f t="shared" si="1"/>
        <v>12.60519435091343</v>
      </c>
      <c r="I22" s="77">
        <v>11.5</v>
      </c>
      <c r="J22" s="75"/>
      <c r="K22" s="77">
        <v>16</v>
      </c>
      <c r="L22" s="74">
        <v>16</v>
      </c>
      <c r="M22" s="74"/>
      <c r="N22" s="74">
        <v>14.4</v>
      </c>
      <c r="O22" s="75">
        <v>14.2</v>
      </c>
      <c r="P22" s="78" t="s">
        <v>115</v>
      </c>
      <c r="Q22" s="79">
        <v>15</v>
      </c>
      <c r="R22" s="76">
        <v>3.6</v>
      </c>
      <c r="S22" s="76"/>
      <c r="T22" s="76">
        <v>0.3</v>
      </c>
      <c r="U22" s="76"/>
      <c r="V22" s="80">
        <v>7</v>
      </c>
      <c r="W22" s="73">
        <v>996.9</v>
      </c>
      <c r="X22" s="121">
        <f t="shared" si="2"/>
        <v>1007.0003573285474</v>
      </c>
      <c r="Y22" s="127"/>
      <c r="Z22" s="134"/>
      <c r="AA22" s="127"/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 t="shared" si="4"/>
        <v>0</v>
      </c>
      <c r="AH22">
        <f t="shared" si="11"/>
        <v>16.61023797035605</v>
      </c>
      <c r="AI22">
        <f t="shared" si="5"/>
        <v>15.4662986641253</v>
      </c>
      <c r="AJ22">
        <f t="shared" si="6"/>
        <v>14.5873986641253</v>
      </c>
      <c r="AK22">
        <f t="shared" si="12"/>
        <v>12.60519435091343</v>
      </c>
      <c r="AU22">
        <f t="shared" si="13"/>
        <v>10.080227574007674</v>
      </c>
    </row>
    <row r="23" spans="1:47" ht="12.75">
      <c r="A23" s="63">
        <v>15</v>
      </c>
      <c r="B23" s="64">
        <v>15.4</v>
      </c>
      <c r="C23" s="65">
        <v>12.9</v>
      </c>
      <c r="D23" s="65">
        <v>18.2</v>
      </c>
      <c r="E23" s="65">
        <v>9.8</v>
      </c>
      <c r="F23" s="66">
        <f t="shared" si="0"/>
        <v>14</v>
      </c>
      <c r="G23" s="67">
        <f t="shared" si="7"/>
        <v>73.61809677286851</v>
      </c>
      <c r="H23" s="67">
        <f t="shared" si="1"/>
        <v>10.715824491840467</v>
      </c>
      <c r="I23" s="68">
        <v>7.8</v>
      </c>
      <c r="J23" s="66"/>
      <c r="K23" s="68">
        <v>14.5</v>
      </c>
      <c r="L23" s="65">
        <v>15</v>
      </c>
      <c r="M23" s="65"/>
      <c r="N23" s="65">
        <v>14.3</v>
      </c>
      <c r="O23" s="66">
        <v>14.2</v>
      </c>
      <c r="P23" s="69" t="s">
        <v>113</v>
      </c>
      <c r="Q23" s="70">
        <v>20</v>
      </c>
      <c r="R23" s="67">
        <v>8.1</v>
      </c>
      <c r="S23" s="67"/>
      <c r="T23" s="67">
        <v>0.4</v>
      </c>
      <c r="U23" s="67"/>
      <c r="V23" s="71">
        <v>5</v>
      </c>
      <c r="W23" s="64">
        <v>1004.3</v>
      </c>
      <c r="X23" s="121">
        <f t="shared" si="2"/>
        <v>1014.4469552085975</v>
      </c>
      <c r="Y23" s="127"/>
      <c r="Z23" s="134"/>
      <c r="AA23" s="127"/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 t="shared" si="4"/>
        <v>0</v>
      </c>
      <c r="AH23">
        <f t="shared" si="11"/>
        <v>17.48820841929759</v>
      </c>
      <c r="AI23">
        <f t="shared" si="5"/>
        <v>14.871986197959439</v>
      </c>
      <c r="AJ23">
        <f t="shared" si="6"/>
        <v>12.874486197959438</v>
      </c>
      <c r="AK23">
        <f t="shared" si="12"/>
        <v>10.715824491840467</v>
      </c>
      <c r="AU23">
        <f t="shared" si="13"/>
        <v>10.020426431091536</v>
      </c>
    </row>
    <row r="24" spans="1:47" ht="12.75">
      <c r="A24" s="72">
        <v>16</v>
      </c>
      <c r="B24" s="73">
        <v>13.5</v>
      </c>
      <c r="C24" s="74">
        <v>13.4</v>
      </c>
      <c r="D24" s="74">
        <v>17.3</v>
      </c>
      <c r="E24" s="74">
        <v>11.4</v>
      </c>
      <c r="F24" s="75">
        <f t="shared" si="0"/>
        <v>14.350000000000001</v>
      </c>
      <c r="G24" s="67">
        <f t="shared" si="7"/>
        <v>98.83373845731548</v>
      </c>
      <c r="H24" s="76">
        <f t="shared" si="1"/>
        <v>13.320068849439068</v>
      </c>
      <c r="I24" s="77">
        <v>9.2</v>
      </c>
      <c r="J24" s="75"/>
      <c r="K24" s="77">
        <v>14.3</v>
      </c>
      <c r="L24" s="74">
        <v>15</v>
      </c>
      <c r="M24" s="74"/>
      <c r="N24" s="74">
        <v>14.2</v>
      </c>
      <c r="O24" s="75">
        <v>14.1</v>
      </c>
      <c r="P24" s="78" t="s">
        <v>107</v>
      </c>
      <c r="Q24" s="79">
        <v>17</v>
      </c>
      <c r="R24" s="76">
        <v>0.3</v>
      </c>
      <c r="S24" s="76"/>
      <c r="T24" s="76">
        <v>7.9</v>
      </c>
      <c r="U24" s="76"/>
      <c r="V24" s="80">
        <v>6</v>
      </c>
      <c r="W24" s="73">
        <v>1007.9</v>
      </c>
      <c r="X24" s="121">
        <f t="shared" si="2"/>
        <v>1018.1512263415278</v>
      </c>
      <c r="Y24" s="127"/>
      <c r="Z24" s="134"/>
      <c r="AA24" s="127"/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0</v>
      </c>
      <c r="AF24">
        <f t="shared" si="4"/>
        <v>0</v>
      </c>
      <c r="AH24">
        <f t="shared" si="11"/>
        <v>15.4662986641253</v>
      </c>
      <c r="AI24">
        <f t="shared" si="5"/>
        <v>15.365821170728879</v>
      </c>
      <c r="AJ24">
        <f t="shared" si="6"/>
        <v>15.285921170728878</v>
      </c>
      <c r="AK24">
        <f t="shared" si="12"/>
        <v>13.320068849439068</v>
      </c>
      <c r="AU24">
        <f t="shared" si="13"/>
        <v>10.08572738892314</v>
      </c>
    </row>
    <row r="25" spans="1:47" ht="12.75">
      <c r="A25" s="63">
        <v>17</v>
      </c>
      <c r="B25" s="64">
        <v>16.6</v>
      </c>
      <c r="C25" s="65">
        <v>15.4</v>
      </c>
      <c r="D25" s="65">
        <v>22.1</v>
      </c>
      <c r="E25" s="65">
        <v>13.5</v>
      </c>
      <c r="F25" s="66">
        <f t="shared" si="0"/>
        <v>17.8</v>
      </c>
      <c r="G25" s="67">
        <f t="shared" si="7"/>
        <v>87.5427819824283</v>
      </c>
      <c r="H25" s="67">
        <f t="shared" si="1"/>
        <v>14.524495183531153</v>
      </c>
      <c r="I25" s="68">
        <v>12.3</v>
      </c>
      <c r="J25" s="66"/>
      <c r="K25" s="68">
        <v>15</v>
      </c>
      <c r="L25" s="65">
        <v>15.2</v>
      </c>
      <c r="M25" s="65"/>
      <c r="N25" s="65">
        <v>14.6</v>
      </c>
      <c r="O25" s="66">
        <v>14.1</v>
      </c>
      <c r="P25" s="69" t="s">
        <v>113</v>
      </c>
      <c r="Q25" s="70">
        <v>17</v>
      </c>
      <c r="R25" s="67">
        <v>5.5</v>
      </c>
      <c r="S25" s="67"/>
      <c r="T25" s="67">
        <v>0</v>
      </c>
      <c r="U25" s="67"/>
      <c r="V25" s="71">
        <v>8</v>
      </c>
      <c r="W25" s="64">
        <v>1011.6</v>
      </c>
      <c r="X25" s="121">
        <f t="shared" si="2"/>
        <v>1021.7781333326494</v>
      </c>
      <c r="Y25" s="127"/>
      <c r="Z25" s="134"/>
      <c r="AA25" s="127"/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18.881520606251</v>
      </c>
      <c r="AI25">
        <f t="shared" si="5"/>
        <v>17.48820841929759</v>
      </c>
      <c r="AJ25">
        <f t="shared" si="6"/>
        <v>16.52940841929759</v>
      </c>
      <c r="AK25">
        <f t="shared" si="12"/>
        <v>14.524495183531153</v>
      </c>
      <c r="AU25">
        <f t="shared" si="13"/>
        <v>10.123688802397279</v>
      </c>
    </row>
    <row r="26" spans="1:47" ht="12.75">
      <c r="A26" s="72">
        <v>18</v>
      </c>
      <c r="B26" s="73">
        <v>16.7</v>
      </c>
      <c r="C26" s="74">
        <v>16</v>
      </c>
      <c r="D26" s="74">
        <v>20.4</v>
      </c>
      <c r="E26" s="74">
        <v>15.4</v>
      </c>
      <c r="F26" s="75">
        <f t="shared" si="0"/>
        <v>17.9</v>
      </c>
      <c r="G26" s="67">
        <f t="shared" si="7"/>
        <v>92.69519658022996</v>
      </c>
      <c r="H26" s="76">
        <f t="shared" si="1"/>
        <v>15.51158965417623</v>
      </c>
      <c r="I26" s="77">
        <v>14.1</v>
      </c>
      <c r="J26" s="75"/>
      <c r="K26" s="77">
        <v>16.9</v>
      </c>
      <c r="L26" s="74">
        <v>16.9</v>
      </c>
      <c r="M26" s="74"/>
      <c r="N26" s="74">
        <v>14.8</v>
      </c>
      <c r="O26" s="75">
        <v>14.1</v>
      </c>
      <c r="P26" s="78" t="s">
        <v>116</v>
      </c>
      <c r="Q26" s="79">
        <v>21</v>
      </c>
      <c r="R26" s="76">
        <v>4.5</v>
      </c>
      <c r="S26" s="76"/>
      <c r="T26" s="76">
        <v>3.8</v>
      </c>
      <c r="U26" s="76"/>
      <c r="V26" s="80">
        <v>8</v>
      </c>
      <c r="W26" s="73">
        <v>1000.5</v>
      </c>
      <c r="X26" s="121">
        <f t="shared" si="2"/>
        <v>1010.5629581999988</v>
      </c>
      <c r="Y26" s="127"/>
      <c r="Z26" s="134"/>
      <c r="AA26" s="127"/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19.001906026433034</v>
      </c>
      <c r="AI26">
        <f t="shared" si="5"/>
        <v>18.173154145192665</v>
      </c>
      <c r="AJ26">
        <f t="shared" si="6"/>
        <v>17.613854145192665</v>
      </c>
      <c r="AK26">
        <f t="shared" si="12"/>
        <v>15.51158965417623</v>
      </c>
      <c r="AU26">
        <f t="shared" si="13"/>
        <v>10.184154910488312</v>
      </c>
    </row>
    <row r="27" spans="1:47" ht="12.75">
      <c r="A27" s="63">
        <v>19</v>
      </c>
      <c r="B27" s="64">
        <v>14.5</v>
      </c>
      <c r="C27" s="65">
        <v>13.2</v>
      </c>
      <c r="D27" s="65">
        <v>16.1</v>
      </c>
      <c r="E27" s="65">
        <v>12.4</v>
      </c>
      <c r="F27" s="66">
        <f t="shared" si="0"/>
        <v>14.25</v>
      </c>
      <c r="G27" s="67">
        <f t="shared" si="7"/>
        <v>85.60663144447315</v>
      </c>
      <c r="H27" s="67">
        <f t="shared" si="1"/>
        <v>12.118335903351392</v>
      </c>
      <c r="I27" s="68">
        <v>10.9</v>
      </c>
      <c r="J27" s="66"/>
      <c r="K27" s="68">
        <v>15.7</v>
      </c>
      <c r="L27" s="65">
        <v>15.8</v>
      </c>
      <c r="M27" s="65"/>
      <c r="N27" s="65">
        <v>14.9</v>
      </c>
      <c r="O27" s="66">
        <v>14.2</v>
      </c>
      <c r="P27" s="69" t="s">
        <v>112</v>
      </c>
      <c r="Q27" s="70">
        <v>18</v>
      </c>
      <c r="R27" s="67">
        <v>1</v>
      </c>
      <c r="S27" s="67"/>
      <c r="T27" s="67">
        <v>2.2</v>
      </c>
      <c r="U27" s="67"/>
      <c r="V27" s="71">
        <v>8</v>
      </c>
      <c r="W27" s="64">
        <v>999.4</v>
      </c>
      <c r="X27" s="121">
        <f t="shared" si="2"/>
        <v>1009.5292276941789</v>
      </c>
      <c r="Y27" s="127"/>
      <c r="Z27" s="134"/>
      <c r="AA27" s="127"/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0</v>
      </c>
      <c r="AH27">
        <f t="shared" si="11"/>
        <v>16.503260083520495</v>
      </c>
      <c r="AI27">
        <f t="shared" si="5"/>
        <v>15.166585036022243</v>
      </c>
      <c r="AJ27">
        <f t="shared" si="6"/>
        <v>14.127885036022242</v>
      </c>
      <c r="AK27">
        <f t="shared" si="12"/>
        <v>12.118335903351392</v>
      </c>
      <c r="AU27">
        <f t="shared" si="13"/>
        <v>10.202121917891395</v>
      </c>
    </row>
    <row r="28" spans="1:47" ht="12.75">
      <c r="A28" s="72">
        <v>20</v>
      </c>
      <c r="B28" s="73">
        <v>14.8</v>
      </c>
      <c r="C28" s="74">
        <v>13.7</v>
      </c>
      <c r="D28" s="74">
        <v>18.1</v>
      </c>
      <c r="E28" s="74">
        <v>12.1</v>
      </c>
      <c r="F28" s="75">
        <f t="shared" si="0"/>
        <v>15.100000000000001</v>
      </c>
      <c r="G28" s="67">
        <f t="shared" si="7"/>
        <v>87.90008060116133</v>
      </c>
      <c r="H28" s="76">
        <f t="shared" si="1"/>
        <v>12.815671385647851</v>
      </c>
      <c r="I28" s="77">
        <v>11.9</v>
      </c>
      <c r="J28" s="75"/>
      <c r="K28" s="77">
        <v>16.1</v>
      </c>
      <c r="L28" s="74">
        <v>16</v>
      </c>
      <c r="M28" s="74"/>
      <c r="N28" s="74">
        <v>14.8</v>
      </c>
      <c r="O28" s="75">
        <v>14.4</v>
      </c>
      <c r="P28" s="78" t="s">
        <v>117</v>
      </c>
      <c r="Q28" s="79">
        <v>13</v>
      </c>
      <c r="R28" s="76">
        <v>2</v>
      </c>
      <c r="S28" s="76"/>
      <c r="T28" s="76">
        <v>0.4</v>
      </c>
      <c r="U28" s="76"/>
      <c r="V28" s="80">
        <v>8</v>
      </c>
      <c r="W28" s="73">
        <v>1006.2</v>
      </c>
      <c r="X28" s="121">
        <f t="shared" si="2"/>
        <v>1016.3874601346837</v>
      </c>
      <c r="Y28" s="127"/>
      <c r="Z28" s="134"/>
      <c r="AA28" s="127"/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0</v>
      </c>
      <c r="AH28">
        <f t="shared" si="11"/>
        <v>16.8260215853932</v>
      </c>
      <c r="AI28">
        <f t="shared" si="5"/>
        <v>15.668986535529427</v>
      </c>
      <c r="AJ28">
        <f t="shared" si="6"/>
        <v>14.790086535529426</v>
      </c>
      <c r="AK28">
        <f t="shared" si="12"/>
        <v>12.815671385647851</v>
      </c>
      <c r="AU28">
        <f t="shared" si="13"/>
        <v>10.213158354257496</v>
      </c>
    </row>
    <row r="29" spans="1:47" ht="12.75">
      <c r="A29" s="63">
        <v>21</v>
      </c>
      <c r="B29" s="64">
        <v>12.4</v>
      </c>
      <c r="C29" s="65">
        <v>11.7</v>
      </c>
      <c r="D29" s="65">
        <v>20.1</v>
      </c>
      <c r="E29" s="65">
        <v>7.2</v>
      </c>
      <c r="F29" s="66">
        <f t="shared" si="0"/>
        <v>13.65</v>
      </c>
      <c r="G29" s="67">
        <f t="shared" si="7"/>
        <v>91.60520316525465</v>
      </c>
      <c r="H29" s="67">
        <f t="shared" si="1"/>
        <v>11.07292556997766</v>
      </c>
      <c r="I29" s="68">
        <v>5.1</v>
      </c>
      <c r="J29" s="66"/>
      <c r="K29" s="68">
        <v>17.1</v>
      </c>
      <c r="L29" s="65">
        <v>17.5</v>
      </c>
      <c r="M29" s="65"/>
      <c r="N29" s="65">
        <v>14.8</v>
      </c>
      <c r="O29" s="66">
        <v>14.4</v>
      </c>
      <c r="P29" s="69" t="s">
        <v>119</v>
      </c>
      <c r="Q29" s="70">
        <v>8</v>
      </c>
      <c r="R29" s="67">
        <v>7</v>
      </c>
      <c r="S29" s="67"/>
      <c r="T29" s="67">
        <v>0</v>
      </c>
      <c r="U29" s="67"/>
      <c r="V29" s="71">
        <v>7</v>
      </c>
      <c r="W29" s="64">
        <v>1014.8</v>
      </c>
      <c r="X29" s="121">
        <f t="shared" si="2"/>
        <v>1025.1614024442315</v>
      </c>
      <c r="Y29" s="127"/>
      <c r="Z29" s="134"/>
      <c r="AA29" s="127"/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14.392152154059962</v>
      </c>
      <c r="AI29">
        <f t="shared" si="5"/>
        <v>13.743260220579202</v>
      </c>
      <c r="AJ29">
        <f t="shared" si="6"/>
        <v>13.183960220579202</v>
      </c>
      <c r="AK29">
        <f t="shared" si="12"/>
        <v>11.07292556997766</v>
      </c>
      <c r="AU29">
        <f t="shared" si="13"/>
        <v>10.061205299944865</v>
      </c>
    </row>
    <row r="30" spans="1:47" ht="12.75">
      <c r="A30" s="72">
        <v>22</v>
      </c>
      <c r="B30" s="73">
        <v>17.2</v>
      </c>
      <c r="C30" s="74">
        <v>15.5</v>
      </c>
      <c r="D30" s="74">
        <v>23.5</v>
      </c>
      <c r="E30" s="74">
        <v>12.4</v>
      </c>
      <c r="F30" s="75">
        <f t="shared" si="0"/>
        <v>17.95</v>
      </c>
      <c r="G30" s="67">
        <f t="shared" si="7"/>
        <v>82.81064665519764</v>
      </c>
      <c r="H30" s="76">
        <f t="shared" si="1"/>
        <v>14.253812827478878</v>
      </c>
      <c r="I30" s="77">
        <v>9.6</v>
      </c>
      <c r="J30" s="75"/>
      <c r="K30" s="77">
        <v>16.6</v>
      </c>
      <c r="L30" s="74">
        <v>16.5</v>
      </c>
      <c r="M30" s="74"/>
      <c r="N30" s="74">
        <v>14.6</v>
      </c>
      <c r="O30" s="75">
        <v>14.4</v>
      </c>
      <c r="P30" s="78" t="s">
        <v>106</v>
      </c>
      <c r="Q30" s="79">
        <v>18</v>
      </c>
      <c r="R30" s="76">
        <v>9.4</v>
      </c>
      <c r="S30" s="76"/>
      <c r="T30" s="76">
        <v>0</v>
      </c>
      <c r="U30" s="76"/>
      <c r="V30" s="80">
        <v>7</v>
      </c>
      <c r="W30" s="73">
        <v>1015.8</v>
      </c>
      <c r="X30" s="121">
        <f t="shared" si="2"/>
        <v>1025.99914746363</v>
      </c>
      <c r="Y30" s="127"/>
      <c r="Z30" s="134"/>
      <c r="AA30" s="127"/>
      <c r="AB30">
        <f t="shared" si="8"/>
        <v>0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0</v>
      </c>
      <c r="AH30">
        <f t="shared" si="11"/>
        <v>19.61398507689028</v>
      </c>
      <c r="AI30">
        <f t="shared" si="5"/>
        <v>17.600767877026804</v>
      </c>
      <c r="AJ30">
        <f t="shared" si="6"/>
        <v>16.242467877026805</v>
      </c>
      <c r="AK30">
        <f t="shared" si="12"/>
        <v>14.253812827478878</v>
      </c>
      <c r="AU30">
        <f t="shared" si="13"/>
        <v>10.100357328547416</v>
      </c>
    </row>
    <row r="31" spans="1:47" ht="12.75">
      <c r="A31" s="63">
        <v>23</v>
      </c>
      <c r="B31" s="64">
        <v>19.6</v>
      </c>
      <c r="C31" s="65">
        <v>16.9</v>
      </c>
      <c r="D31" s="65">
        <v>26</v>
      </c>
      <c r="E31" s="65">
        <v>13.2</v>
      </c>
      <c r="F31" s="66">
        <f t="shared" si="0"/>
        <v>19.6</v>
      </c>
      <c r="G31" s="67">
        <f t="shared" si="7"/>
        <v>74.94826647502295</v>
      </c>
      <c r="H31" s="67">
        <f t="shared" si="1"/>
        <v>15.039264145656363</v>
      </c>
      <c r="I31" s="68">
        <v>11.8</v>
      </c>
      <c r="J31" s="66"/>
      <c r="K31" s="68">
        <v>15.5</v>
      </c>
      <c r="L31" s="65">
        <v>16.1</v>
      </c>
      <c r="M31" s="65"/>
      <c r="N31" s="65">
        <v>14.9</v>
      </c>
      <c r="O31" s="66">
        <v>14.4</v>
      </c>
      <c r="P31" s="69" t="s">
        <v>118</v>
      </c>
      <c r="Q31" s="70">
        <v>15</v>
      </c>
      <c r="R31" s="67">
        <v>10.6</v>
      </c>
      <c r="S31" s="67"/>
      <c r="T31" s="67">
        <v>0</v>
      </c>
      <c r="U31" s="67"/>
      <c r="V31" s="71">
        <v>0</v>
      </c>
      <c r="W31" s="64">
        <v>1012.3</v>
      </c>
      <c r="X31" s="121">
        <f t="shared" si="2"/>
        <v>1022.3801959594291</v>
      </c>
      <c r="Y31" s="127"/>
      <c r="Z31" s="134"/>
      <c r="AA31" s="127"/>
      <c r="AB31">
        <f t="shared" si="8"/>
        <v>0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22.79892311666162</v>
      </c>
      <c r="AI31">
        <f t="shared" si="5"/>
        <v>19.24469765091116</v>
      </c>
      <c r="AJ31">
        <f t="shared" si="6"/>
        <v>17.087397650911157</v>
      </c>
      <c r="AK31">
        <f t="shared" si="12"/>
        <v>15.039264145656363</v>
      </c>
      <c r="AU31">
        <f t="shared" si="13"/>
        <v>10.146955208597516</v>
      </c>
    </row>
    <row r="32" spans="1:47" ht="12.75">
      <c r="A32" s="72">
        <v>24</v>
      </c>
      <c r="B32" s="73">
        <v>20.1</v>
      </c>
      <c r="C32" s="74">
        <v>17.5</v>
      </c>
      <c r="D32" s="74">
        <v>28.7</v>
      </c>
      <c r="E32" s="74">
        <v>12</v>
      </c>
      <c r="F32" s="75">
        <f t="shared" si="0"/>
        <v>20.35</v>
      </c>
      <c r="G32" s="67">
        <f t="shared" si="7"/>
        <v>76.16747402347248</v>
      </c>
      <c r="H32" s="76">
        <f t="shared" si="1"/>
        <v>15.773673333201348</v>
      </c>
      <c r="I32" s="77">
        <v>9.1</v>
      </c>
      <c r="J32" s="75"/>
      <c r="K32" s="77">
        <v>16.7</v>
      </c>
      <c r="L32" s="74">
        <v>16.9</v>
      </c>
      <c r="M32" s="74"/>
      <c r="N32" s="74">
        <v>15.3</v>
      </c>
      <c r="O32" s="75">
        <v>14.5</v>
      </c>
      <c r="P32" s="78" t="s">
        <v>109</v>
      </c>
      <c r="Q32" s="79">
        <v>9</v>
      </c>
      <c r="R32" s="76">
        <v>11.2</v>
      </c>
      <c r="S32" s="76"/>
      <c r="T32" s="76">
        <v>0</v>
      </c>
      <c r="U32" s="76"/>
      <c r="V32" s="80">
        <v>0</v>
      </c>
      <c r="W32" s="73">
        <v>1009.6</v>
      </c>
      <c r="X32" s="121">
        <f t="shared" si="2"/>
        <v>1019.6360695413073</v>
      </c>
      <c r="Y32" s="127"/>
      <c r="Z32" s="134"/>
      <c r="AA32" s="127"/>
      <c r="AB32">
        <f t="shared" si="8"/>
        <v>24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24</v>
      </c>
      <c r="AH32">
        <f t="shared" si="11"/>
        <v>23.51669164104634</v>
      </c>
      <c r="AI32">
        <f t="shared" si="5"/>
        <v>19.989469996874096</v>
      </c>
      <c r="AJ32">
        <f t="shared" si="6"/>
        <v>17.912069996874095</v>
      </c>
      <c r="AK32">
        <f t="shared" si="12"/>
        <v>15.773673333201348</v>
      </c>
      <c r="AU32">
        <f t="shared" si="13"/>
        <v>10.251226341527824</v>
      </c>
    </row>
    <row r="33" spans="1:47" ht="12.75">
      <c r="A33" s="63">
        <v>25</v>
      </c>
      <c r="B33" s="64">
        <v>21.1</v>
      </c>
      <c r="C33" s="65">
        <v>19.2</v>
      </c>
      <c r="D33" s="65">
        <v>25.4</v>
      </c>
      <c r="E33" s="65">
        <v>12.8</v>
      </c>
      <c r="F33" s="66">
        <f t="shared" si="0"/>
        <v>19.1</v>
      </c>
      <c r="G33" s="67">
        <f t="shared" si="7"/>
        <v>82.84290557301581</v>
      </c>
      <c r="H33" s="67">
        <f t="shared" si="1"/>
        <v>18.070161206907745</v>
      </c>
      <c r="I33" s="68">
        <v>10.6</v>
      </c>
      <c r="J33" s="66"/>
      <c r="K33" s="68">
        <v>17.9</v>
      </c>
      <c r="L33" s="65">
        <v>18</v>
      </c>
      <c r="M33" s="65"/>
      <c r="N33" s="65">
        <v>15.7</v>
      </c>
      <c r="O33" s="66">
        <v>14.7</v>
      </c>
      <c r="P33" s="69" t="s">
        <v>120</v>
      </c>
      <c r="Q33" s="70">
        <v>16</v>
      </c>
      <c r="R33" s="67">
        <v>10.3</v>
      </c>
      <c r="S33" s="67"/>
      <c r="T33" s="67">
        <v>0</v>
      </c>
      <c r="U33" s="67"/>
      <c r="V33" s="71">
        <v>4</v>
      </c>
      <c r="W33" s="64">
        <v>1008.6</v>
      </c>
      <c r="X33" s="121">
        <f t="shared" si="2"/>
        <v>1018.5918584996971</v>
      </c>
      <c r="Y33" s="127"/>
      <c r="Z33" s="134"/>
      <c r="AA33" s="127"/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0</v>
      </c>
      <c r="AF33">
        <f t="shared" si="4"/>
        <v>0</v>
      </c>
      <c r="AH33">
        <f t="shared" si="11"/>
        <v>25.011787824305845</v>
      </c>
      <c r="AI33">
        <f t="shared" si="5"/>
        <v>22.238591769412757</v>
      </c>
      <c r="AJ33">
        <f t="shared" si="6"/>
        <v>20.720491769412757</v>
      </c>
      <c r="AK33">
        <f t="shared" si="12"/>
        <v>18.070161206907745</v>
      </c>
      <c r="AU33">
        <f t="shared" si="13"/>
        <v>10.178133332649375</v>
      </c>
    </row>
    <row r="34" spans="1:47" ht="12.75">
      <c r="A34" s="72">
        <v>26</v>
      </c>
      <c r="B34" s="73">
        <v>17.1</v>
      </c>
      <c r="C34" s="74">
        <v>15.4</v>
      </c>
      <c r="D34" s="74">
        <v>27.2</v>
      </c>
      <c r="E34" s="74">
        <v>14.7</v>
      </c>
      <c r="F34" s="75">
        <f t="shared" si="0"/>
        <v>20.95</v>
      </c>
      <c r="G34" s="67">
        <f t="shared" si="7"/>
        <v>82.7590496651265</v>
      </c>
      <c r="H34" s="76">
        <f t="shared" si="1"/>
        <v>14.146483260801457</v>
      </c>
      <c r="I34" s="77">
        <v>13.7</v>
      </c>
      <c r="J34" s="75"/>
      <c r="K34" s="77">
        <v>18.6</v>
      </c>
      <c r="L34" s="74">
        <v>18.8</v>
      </c>
      <c r="M34" s="74"/>
      <c r="N34" s="74">
        <v>16</v>
      </c>
      <c r="O34" s="75">
        <v>14.9</v>
      </c>
      <c r="P34" s="78" t="s">
        <v>121</v>
      </c>
      <c r="Q34" s="79">
        <v>11</v>
      </c>
      <c r="R34" s="76">
        <v>8.2</v>
      </c>
      <c r="S34" s="76"/>
      <c r="T34" s="76">
        <v>0</v>
      </c>
      <c r="U34" s="76"/>
      <c r="V34" s="80">
        <v>7</v>
      </c>
      <c r="W34" s="73">
        <v>1011</v>
      </c>
      <c r="X34" s="121">
        <f t="shared" si="2"/>
        <v>1021.1544708306128</v>
      </c>
      <c r="Y34" s="127"/>
      <c r="Z34" s="134"/>
      <c r="AA34" s="127"/>
      <c r="AB34">
        <f t="shared" si="8"/>
        <v>0</v>
      </c>
      <c r="AC34">
        <f t="shared" si="9"/>
        <v>0</v>
      </c>
      <c r="AD34">
        <f t="shared" si="10"/>
        <v>0</v>
      </c>
      <c r="AE34">
        <f t="shared" si="3"/>
        <v>0</v>
      </c>
      <c r="AF34">
        <f t="shared" si="4"/>
        <v>0</v>
      </c>
      <c r="AH34">
        <f t="shared" si="11"/>
        <v>19.490204980077856</v>
      </c>
      <c r="AI34">
        <f t="shared" si="5"/>
        <v>17.48820841929759</v>
      </c>
      <c r="AJ34">
        <f t="shared" si="6"/>
        <v>16.12990841929759</v>
      </c>
      <c r="AK34">
        <f t="shared" si="12"/>
        <v>14.146483260801457</v>
      </c>
      <c r="AU34">
        <f t="shared" si="13"/>
        <v>10.062958199998759</v>
      </c>
    </row>
    <row r="35" spans="1:47" ht="12.75">
      <c r="A35" s="63">
        <v>27</v>
      </c>
      <c r="B35" s="64">
        <v>18.5</v>
      </c>
      <c r="C35" s="65">
        <v>16</v>
      </c>
      <c r="D35" s="65">
        <v>23.4</v>
      </c>
      <c r="E35" s="65">
        <v>15.2</v>
      </c>
      <c r="F35" s="66">
        <f t="shared" si="0"/>
        <v>19.299999999999997</v>
      </c>
      <c r="G35" s="67">
        <f t="shared" si="7"/>
        <v>75.98847004815573</v>
      </c>
      <c r="H35" s="67">
        <f t="shared" si="1"/>
        <v>14.190182571695356</v>
      </c>
      <c r="I35" s="68">
        <v>14</v>
      </c>
      <c r="J35" s="66"/>
      <c r="K35" s="68">
        <v>18.4</v>
      </c>
      <c r="L35" s="65">
        <v>18.9</v>
      </c>
      <c r="M35" s="65"/>
      <c r="N35" s="65">
        <v>16.2</v>
      </c>
      <c r="O35" s="66">
        <v>15.1</v>
      </c>
      <c r="P35" s="69" t="s">
        <v>111</v>
      </c>
      <c r="Q35" s="70">
        <v>14</v>
      </c>
      <c r="R35" s="67">
        <v>8.2</v>
      </c>
      <c r="S35" s="67"/>
      <c r="T35" s="67">
        <v>0</v>
      </c>
      <c r="U35" s="67"/>
      <c r="V35" s="71">
        <v>2</v>
      </c>
      <c r="W35" s="64">
        <v>1005.5</v>
      </c>
      <c r="X35" s="121">
        <f t="shared" si="2"/>
        <v>1015.5504671880734</v>
      </c>
      <c r="Y35" s="127"/>
      <c r="Z35" s="134"/>
      <c r="AA35" s="127"/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21.286984900395762</v>
      </c>
      <c r="AI35">
        <f t="shared" si="5"/>
        <v>18.173154145192665</v>
      </c>
      <c r="AJ35">
        <f t="shared" si="6"/>
        <v>16.175654145192667</v>
      </c>
      <c r="AK35">
        <f t="shared" si="12"/>
        <v>14.190182571695356</v>
      </c>
      <c r="AU35">
        <f t="shared" si="13"/>
        <v>10.12922769417894</v>
      </c>
    </row>
    <row r="36" spans="1:47" ht="12.75">
      <c r="A36" s="72">
        <v>28</v>
      </c>
      <c r="B36" s="73">
        <v>15.9</v>
      </c>
      <c r="C36" s="74">
        <v>13.4</v>
      </c>
      <c r="D36" s="74">
        <v>19.9</v>
      </c>
      <c r="E36" s="74">
        <v>8.5</v>
      </c>
      <c r="F36" s="75">
        <f t="shared" si="0"/>
        <v>14.2</v>
      </c>
      <c r="G36" s="67">
        <f t="shared" si="7"/>
        <v>74.03241853886368</v>
      </c>
      <c r="H36" s="76">
        <f t="shared" si="1"/>
        <v>11.282169555458722</v>
      </c>
      <c r="I36" s="77">
        <v>5.5</v>
      </c>
      <c r="J36" s="75"/>
      <c r="K36" s="77">
        <v>15.8</v>
      </c>
      <c r="L36" s="74">
        <v>16.6</v>
      </c>
      <c r="M36" s="74"/>
      <c r="N36" s="74">
        <v>16.2</v>
      </c>
      <c r="O36" s="75">
        <v>15.3</v>
      </c>
      <c r="P36" s="78" t="s">
        <v>106</v>
      </c>
      <c r="Q36" s="79">
        <v>18</v>
      </c>
      <c r="R36" s="76">
        <v>7.3</v>
      </c>
      <c r="S36" s="76"/>
      <c r="T36" s="76">
        <v>0</v>
      </c>
      <c r="U36" s="76"/>
      <c r="V36" s="80">
        <v>6</v>
      </c>
      <c r="W36" s="73">
        <v>1001.3</v>
      </c>
      <c r="X36" s="121">
        <f t="shared" si="2"/>
        <v>1011.3990419111223</v>
      </c>
      <c r="Y36" s="127"/>
      <c r="Z36" s="134"/>
      <c r="AA36" s="127"/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18.057388147749236</v>
      </c>
      <c r="AI36">
        <f t="shared" si="5"/>
        <v>15.365821170728879</v>
      </c>
      <c r="AJ36">
        <f t="shared" si="6"/>
        <v>13.368321170728878</v>
      </c>
      <c r="AK36">
        <f t="shared" si="12"/>
        <v>11.282169555458722</v>
      </c>
      <c r="AU36">
        <f t="shared" si="13"/>
        <v>10.18746013468361</v>
      </c>
    </row>
    <row r="37" spans="1:47" ht="12.75">
      <c r="A37" s="63">
        <v>29</v>
      </c>
      <c r="B37" s="64">
        <v>15.9</v>
      </c>
      <c r="C37" s="65">
        <v>12.9</v>
      </c>
      <c r="D37" s="65">
        <v>19.1</v>
      </c>
      <c r="E37" s="65">
        <v>10.5</v>
      </c>
      <c r="F37" s="66">
        <f t="shared" si="0"/>
        <v>14.8</v>
      </c>
      <c r="G37" s="67">
        <f t="shared" si="7"/>
        <v>69.08521927914798</v>
      </c>
      <c r="H37" s="67">
        <f t="shared" si="1"/>
        <v>10.243504797875506</v>
      </c>
      <c r="I37" s="68">
        <v>8.6</v>
      </c>
      <c r="J37" s="66"/>
      <c r="K37" s="68">
        <v>15.2</v>
      </c>
      <c r="L37" s="65">
        <v>15.9</v>
      </c>
      <c r="M37" s="65"/>
      <c r="N37" s="65">
        <v>15.9</v>
      </c>
      <c r="O37" s="66">
        <v>15.3</v>
      </c>
      <c r="P37" s="69" t="s">
        <v>113</v>
      </c>
      <c r="Q37" s="70">
        <v>19</v>
      </c>
      <c r="R37" s="67">
        <v>6.2</v>
      </c>
      <c r="S37" s="67"/>
      <c r="T37" s="67">
        <v>0.1</v>
      </c>
      <c r="U37" s="67"/>
      <c r="V37" s="71">
        <v>4</v>
      </c>
      <c r="W37" s="64">
        <v>1000.4</v>
      </c>
      <c r="X37" s="121">
        <f t="shared" si="2"/>
        <v>1010.4899645739406</v>
      </c>
      <c r="Y37" s="127"/>
      <c r="Z37" s="134"/>
      <c r="AA37" s="127"/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18.057388147749236</v>
      </c>
      <c r="AI37">
        <f t="shared" si="5"/>
        <v>14.871986197959439</v>
      </c>
      <c r="AJ37">
        <f t="shared" si="6"/>
        <v>12.474986197959439</v>
      </c>
      <c r="AK37">
        <f t="shared" si="12"/>
        <v>10.243504797875506</v>
      </c>
      <c r="AU37">
        <f t="shared" si="13"/>
        <v>10.36140244423157</v>
      </c>
    </row>
    <row r="38" spans="1:47" ht="12.75">
      <c r="A38" s="72">
        <v>30</v>
      </c>
      <c r="B38" s="73">
        <v>14.9</v>
      </c>
      <c r="C38" s="74">
        <v>12.5</v>
      </c>
      <c r="D38" s="74">
        <v>17.9</v>
      </c>
      <c r="E38" s="74">
        <v>9.9</v>
      </c>
      <c r="F38" s="75">
        <f t="shared" si="0"/>
        <v>13.899999999999999</v>
      </c>
      <c r="G38" s="67">
        <f t="shared" si="7"/>
        <v>74.22225625048932</v>
      </c>
      <c r="H38" s="76">
        <f t="shared" si="1"/>
        <v>10.356334602602804</v>
      </c>
      <c r="I38" s="77">
        <v>6.9</v>
      </c>
      <c r="J38" s="75"/>
      <c r="K38" s="77">
        <v>15.2</v>
      </c>
      <c r="L38" s="74">
        <v>15.8</v>
      </c>
      <c r="M38" s="74"/>
      <c r="N38" s="74">
        <v>15.7</v>
      </c>
      <c r="O38" s="75">
        <v>15.3</v>
      </c>
      <c r="P38" s="78" t="s">
        <v>112</v>
      </c>
      <c r="Q38" s="79">
        <v>17</v>
      </c>
      <c r="R38" s="76">
        <v>7.1</v>
      </c>
      <c r="S38" s="76"/>
      <c r="T38" s="76">
        <v>4.8</v>
      </c>
      <c r="U38" s="76"/>
      <c r="V38" s="80">
        <v>4</v>
      </c>
      <c r="W38" s="73">
        <v>1004.1</v>
      </c>
      <c r="X38" s="121">
        <f t="shared" si="2"/>
        <v>1014.2626481397067</v>
      </c>
      <c r="Y38" s="127"/>
      <c r="Z38" s="134"/>
      <c r="AA38" s="127"/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0</v>
      </c>
      <c r="AH38">
        <f t="shared" si="11"/>
        <v>16.934833208606896</v>
      </c>
      <c r="AI38">
        <f t="shared" si="5"/>
        <v>14.487015299685174</v>
      </c>
      <c r="AJ38">
        <f t="shared" si="6"/>
        <v>12.569415299685174</v>
      </c>
      <c r="AK38">
        <f t="shared" si="12"/>
        <v>10.356334602602804</v>
      </c>
      <c r="AU38">
        <f t="shared" si="13"/>
        <v>10.199147463630043</v>
      </c>
    </row>
    <row r="39" spans="1:47" ht="12.75">
      <c r="A39" s="63">
        <v>31</v>
      </c>
      <c r="B39" s="64">
        <v>13</v>
      </c>
      <c r="C39" s="65">
        <v>12.9</v>
      </c>
      <c r="D39" s="65">
        <v>19.7</v>
      </c>
      <c r="E39" s="65">
        <v>8.1</v>
      </c>
      <c r="F39" s="66">
        <f t="shared" si="0"/>
        <v>13.899999999999999</v>
      </c>
      <c r="G39" s="67">
        <f t="shared" si="7"/>
        <v>98.8140253402479</v>
      </c>
      <c r="H39" s="67">
        <f t="shared" si="1"/>
        <v>12.817735235077722</v>
      </c>
      <c r="I39" s="68">
        <v>4.7</v>
      </c>
      <c r="J39" s="66"/>
      <c r="K39" s="68">
        <v>15</v>
      </c>
      <c r="L39" s="65">
        <v>15.4</v>
      </c>
      <c r="M39" s="65"/>
      <c r="N39" s="65">
        <v>15.4</v>
      </c>
      <c r="O39" s="66">
        <v>15.2</v>
      </c>
      <c r="P39" s="69" t="s">
        <v>122</v>
      </c>
      <c r="Q39" s="70">
        <v>12</v>
      </c>
      <c r="R39" s="67">
        <v>2.1</v>
      </c>
      <c r="S39" s="67"/>
      <c r="T39" s="67">
        <v>1.3</v>
      </c>
      <c r="U39" s="67"/>
      <c r="V39" s="71">
        <v>8</v>
      </c>
      <c r="W39" s="64">
        <v>1002.4</v>
      </c>
      <c r="X39" s="121">
        <f t="shared" si="2"/>
        <v>1012.6132069723217</v>
      </c>
      <c r="Y39" s="127"/>
      <c r="Z39" s="134"/>
      <c r="AA39" s="127"/>
      <c r="AB39">
        <f t="shared" si="8"/>
        <v>0</v>
      </c>
      <c r="AC39">
        <f t="shared" si="9"/>
        <v>0</v>
      </c>
      <c r="AD39">
        <f t="shared" si="10"/>
        <v>0</v>
      </c>
      <c r="AE39">
        <f>IF((MAX($T$9:$T$39)=$T39),A39,0)</f>
        <v>0</v>
      </c>
      <c r="AF39">
        <f t="shared" si="4"/>
        <v>0</v>
      </c>
      <c r="AH39">
        <f t="shared" si="11"/>
        <v>14.96962212299885</v>
      </c>
      <c r="AI39">
        <f t="shared" si="5"/>
        <v>14.871986197959439</v>
      </c>
      <c r="AJ39">
        <f t="shared" si="6"/>
        <v>14.792086197959438</v>
      </c>
      <c r="AK39">
        <f t="shared" si="12"/>
        <v>12.817735235077722</v>
      </c>
      <c r="AU39">
        <f t="shared" si="13"/>
        <v>10.080195959429169</v>
      </c>
    </row>
    <row r="40" spans="1:47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11"/>
      <c r="W40" s="108"/>
      <c r="X40" s="122"/>
      <c r="Y40" s="129"/>
      <c r="Z40" s="135"/>
      <c r="AA40" s="129"/>
      <c r="AU40">
        <f t="shared" si="13"/>
        <v>10.036069541307299</v>
      </c>
    </row>
    <row r="41" spans="1:47" ht="13.5" thickBot="1">
      <c r="A41" s="113" t="s">
        <v>19</v>
      </c>
      <c r="B41" s="114">
        <f>SUM(B9:B39)</f>
        <v>484.4</v>
      </c>
      <c r="C41" s="115">
        <f aca="true" t="shared" si="14" ref="C41:V41">SUM(C9:C39)</f>
        <v>446.1999999999999</v>
      </c>
      <c r="D41" s="115">
        <f t="shared" si="14"/>
        <v>627.9000000000001</v>
      </c>
      <c r="E41" s="115">
        <f t="shared" si="14"/>
        <v>361.9</v>
      </c>
      <c r="F41" s="116">
        <f t="shared" si="14"/>
        <v>494.8999999999999</v>
      </c>
      <c r="G41" s="117">
        <f t="shared" si="14"/>
        <v>2704.6606023346158</v>
      </c>
      <c r="H41" s="117">
        <f>SUM(H9:H39)</f>
        <v>416.3488954284162</v>
      </c>
      <c r="I41" s="118">
        <f t="shared" si="14"/>
        <v>305</v>
      </c>
      <c r="J41" s="116">
        <f t="shared" si="14"/>
        <v>0</v>
      </c>
      <c r="K41" s="118">
        <f t="shared" si="14"/>
        <v>497.7</v>
      </c>
      <c r="L41" s="115">
        <f t="shared" si="14"/>
        <v>504.7</v>
      </c>
      <c r="M41" s="115">
        <f t="shared" si="14"/>
        <v>0</v>
      </c>
      <c r="N41" s="115">
        <f t="shared" si="14"/>
        <v>462.99999999999994</v>
      </c>
      <c r="O41" s="116">
        <f t="shared" si="14"/>
        <v>446.9999999999999</v>
      </c>
      <c r="P41" s="114"/>
      <c r="Q41" s="119">
        <f t="shared" si="14"/>
        <v>470</v>
      </c>
      <c r="R41" s="117">
        <f t="shared" si="14"/>
        <v>169.59999999999997</v>
      </c>
      <c r="S41" s="117"/>
      <c r="T41" s="117">
        <f>SUM(T9:T39)</f>
        <v>101.9</v>
      </c>
      <c r="U41" s="139"/>
      <c r="V41" s="119">
        <f t="shared" si="14"/>
        <v>189</v>
      </c>
      <c r="W41" s="117">
        <f>SUM(W9:W39)</f>
        <v>31103.799999999996</v>
      </c>
      <c r="X41" s="123">
        <f>SUM(X9:X39)</f>
        <v>31417.82307252061</v>
      </c>
      <c r="Y41" s="117">
        <f>SUM(Y9:Y39)</f>
        <v>0</v>
      </c>
      <c r="Z41" s="123">
        <f>SUM(Z9:Z39)</f>
        <v>0</v>
      </c>
      <c r="AA41" s="138">
        <f>SUM(AA9:AA39)</f>
        <v>0</v>
      </c>
      <c r="AB41">
        <f>MAX(AB9:AB39)</f>
        <v>24</v>
      </c>
      <c r="AC41">
        <f>MAX(AC9:AC39)</f>
        <v>12</v>
      </c>
      <c r="AD41">
        <f>MAX(AD9:AD39)</f>
        <v>12</v>
      </c>
      <c r="AE41">
        <f>MAX(AE9:AE39)</f>
        <v>13</v>
      </c>
      <c r="AF41">
        <f>MAX(AF9:AF39)</f>
        <v>24</v>
      </c>
      <c r="AU41">
        <f t="shared" si="13"/>
        <v>9.991858499697063</v>
      </c>
    </row>
    <row r="42" spans="1:47" ht="12.75">
      <c r="A42" s="72" t="s">
        <v>20</v>
      </c>
      <c r="B42" s="73">
        <f>AVERAGE(B9:B39)</f>
        <v>15.625806451612902</v>
      </c>
      <c r="C42" s="74">
        <f aca="true" t="shared" si="15" ref="C42:V42">AVERAGE(C9:C39)</f>
        <v>14.39354838709677</v>
      </c>
      <c r="D42" s="74">
        <f t="shared" si="15"/>
        <v>20.254838709677422</v>
      </c>
      <c r="E42" s="74">
        <f t="shared" si="15"/>
        <v>11.674193548387096</v>
      </c>
      <c r="F42" s="75">
        <f t="shared" si="15"/>
        <v>15.964516129032255</v>
      </c>
      <c r="G42" s="76">
        <f t="shared" si="15"/>
        <v>87.24711620434245</v>
      </c>
      <c r="H42" s="76">
        <f>AVERAGE(H9:H39)</f>
        <v>13.43060952994891</v>
      </c>
      <c r="I42" s="77">
        <f t="shared" si="15"/>
        <v>9.838709677419354</v>
      </c>
      <c r="J42" s="75" t="e">
        <f t="shared" si="15"/>
        <v>#DIV/0!</v>
      </c>
      <c r="K42" s="77">
        <f t="shared" si="15"/>
        <v>16.05483870967742</v>
      </c>
      <c r="L42" s="74">
        <f t="shared" si="15"/>
        <v>16.280645161290323</v>
      </c>
      <c r="M42" s="74" t="e">
        <f t="shared" si="15"/>
        <v>#DIV/0!</v>
      </c>
      <c r="N42" s="74">
        <f t="shared" si="15"/>
        <v>14.93548387096774</v>
      </c>
      <c r="O42" s="75">
        <f t="shared" si="15"/>
        <v>14.419354838709674</v>
      </c>
      <c r="P42" s="73"/>
      <c r="Q42" s="75">
        <f t="shared" si="15"/>
        <v>15.161290322580646</v>
      </c>
      <c r="R42" s="76">
        <f t="shared" si="15"/>
        <v>5.470967741935483</v>
      </c>
      <c r="S42" s="76"/>
      <c r="T42" s="76">
        <f>AVERAGE(T9:T39)</f>
        <v>3.2870967741935484</v>
      </c>
      <c r="U42" s="76"/>
      <c r="V42" s="76">
        <f t="shared" si="15"/>
        <v>6.096774193548387</v>
      </c>
      <c r="W42" s="76">
        <f>AVERAGE(W9:W39)</f>
        <v>1003.3483870967741</v>
      </c>
      <c r="X42" s="124">
        <f>AVERAGE(X9:X39)</f>
        <v>1013.4781636296971</v>
      </c>
      <c r="Y42" s="127"/>
      <c r="Z42" s="134"/>
      <c r="AA42" s="130"/>
      <c r="AU42">
        <f t="shared" si="13"/>
        <v>10.154470830612865</v>
      </c>
    </row>
    <row r="43" spans="1:47" ht="12.75">
      <c r="A43" s="72" t="s">
        <v>21</v>
      </c>
      <c r="B43" s="73">
        <f>MAX(B9:B39)</f>
        <v>21.1</v>
      </c>
      <c r="C43" s="74">
        <f aca="true" t="shared" si="16" ref="C43:V43">MAX(C9:C39)</f>
        <v>19.2</v>
      </c>
      <c r="D43" s="74">
        <f t="shared" si="16"/>
        <v>28.7</v>
      </c>
      <c r="E43" s="74">
        <f t="shared" si="16"/>
        <v>15.4</v>
      </c>
      <c r="F43" s="75">
        <f t="shared" si="16"/>
        <v>20.95</v>
      </c>
      <c r="G43" s="76">
        <f t="shared" si="16"/>
        <v>100</v>
      </c>
      <c r="H43" s="76">
        <f>MAX(H9:H39)</f>
        <v>18.070161206907745</v>
      </c>
      <c r="I43" s="77">
        <f t="shared" si="16"/>
        <v>14.1</v>
      </c>
      <c r="J43" s="75">
        <f t="shared" si="16"/>
        <v>0</v>
      </c>
      <c r="K43" s="77">
        <f t="shared" si="16"/>
        <v>18.6</v>
      </c>
      <c r="L43" s="74">
        <f t="shared" si="16"/>
        <v>18.9</v>
      </c>
      <c r="M43" s="74">
        <f t="shared" si="16"/>
        <v>0</v>
      </c>
      <c r="N43" s="74">
        <f t="shared" si="16"/>
        <v>16.2</v>
      </c>
      <c r="O43" s="75">
        <f t="shared" si="16"/>
        <v>15.3</v>
      </c>
      <c r="P43" s="73"/>
      <c r="Q43" s="70">
        <f t="shared" si="16"/>
        <v>21</v>
      </c>
      <c r="R43" s="76">
        <f t="shared" si="16"/>
        <v>11.2</v>
      </c>
      <c r="S43" s="76"/>
      <c r="T43" s="76">
        <f>MAX(T9:T39)</f>
        <v>25.2</v>
      </c>
      <c r="U43" s="140"/>
      <c r="V43" s="70">
        <f t="shared" si="16"/>
        <v>8</v>
      </c>
      <c r="W43" s="76">
        <f>MAX(W9:W39)</f>
        <v>1015.8</v>
      </c>
      <c r="X43" s="124">
        <f>MAX(X9:X39)</f>
        <v>1025.99914746363</v>
      </c>
      <c r="Y43" s="127"/>
      <c r="Z43" s="134"/>
      <c r="AA43" s="127"/>
      <c r="AU43">
        <f t="shared" si="13"/>
        <v>10.050467188073366</v>
      </c>
    </row>
    <row r="44" spans="1:47" ht="13.5" thickBot="1">
      <c r="A44" s="81" t="s">
        <v>22</v>
      </c>
      <c r="B44" s="82">
        <f>MIN(B9:B39)</f>
        <v>12.4</v>
      </c>
      <c r="C44" s="83">
        <f aca="true" t="shared" si="17" ref="C44:V44">MIN(C9:C39)</f>
        <v>11.7</v>
      </c>
      <c r="D44" s="83">
        <f t="shared" si="17"/>
        <v>16</v>
      </c>
      <c r="E44" s="83">
        <f t="shared" si="17"/>
        <v>7.1</v>
      </c>
      <c r="F44" s="84">
        <f t="shared" si="17"/>
        <v>13.100000000000001</v>
      </c>
      <c r="G44" s="85">
        <f t="shared" si="17"/>
        <v>69.08521927914798</v>
      </c>
      <c r="H44" s="85">
        <f>MIN(H9:H39)</f>
        <v>10.243504797875506</v>
      </c>
      <c r="I44" s="86">
        <f t="shared" si="17"/>
        <v>3.2</v>
      </c>
      <c r="J44" s="84">
        <f t="shared" si="17"/>
        <v>0</v>
      </c>
      <c r="K44" s="86">
        <f t="shared" si="17"/>
        <v>14.3</v>
      </c>
      <c r="L44" s="83">
        <f t="shared" si="17"/>
        <v>14.5</v>
      </c>
      <c r="M44" s="83">
        <f t="shared" si="17"/>
        <v>0</v>
      </c>
      <c r="N44" s="83">
        <f t="shared" si="17"/>
        <v>14</v>
      </c>
      <c r="O44" s="84">
        <f t="shared" si="17"/>
        <v>13.9</v>
      </c>
      <c r="P44" s="82"/>
      <c r="Q44" s="120">
        <f t="shared" si="17"/>
        <v>8</v>
      </c>
      <c r="R44" s="85">
        <f t="shared" si="17"/>
        <v>0.3</v>
      </c>
      <c r="S44" s="85"/>
      <c r="T44" s="85">
        <f>MIN(T9:T39)</f>
        <v>0</v>
      </c>
      <c r="U44" s="141"/>
      <c r="V44" s="120">
        <f t="shared" si="17"/>
        <v>0</v>
      </c>
      <c r="W44" s="85">
        <f>MIN(W9:W39)</f>
        <v>991.3</v>
      </c>
      <c r="X44" s="125">
        <f>MIN(X9:X39)</f>
        <v>1001.3612052999448</v>
      </c>
      <c r="Y44" s="128"/>
      <c r="Z44" s="136"/>
      <c r="AA44" s="128"/>
      <c r="AU44">
        <f t="shared" si="13"/>
        <v>10.0990419111223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1"/>
      <c r="Z45" s="137"/>
      <c r="AA45" s="101"/>
      <c r="AU45">
        <f t="shared" si="13"/>
        <v>10.089964573940627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10.162648139706699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10.213206972321682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65</v>
      </c>
    </row>
    <row r="60" spans="2:6" ht="12.75">
      <c r="B60" t="b">
        <f>T9&gt;=0.2</f>
        <v>1</v>
      </c>
      <c r="C60" t="b">
        <f>T9&gt;=1</f>
        <v>1</v>
      </c>
      <c r="D60" t="b">
        <f>T9&gt;=5</f>
        <v>0</v>
      </c>
      <c r="F60" t="b">
        <f>T9="tr"</f>
        <v>0</v>
      </c>
    </row>
    <row r="61" spans="2:6" ht="12.75">
      <c r="B61">
        <f>DCOUNTA(T8:T38,1,B59:B60)</f>
        <v>18</v>
      </c>
      <c r="C61">
        <f>DCOUNTA(T8:T38,1,C59:C60)</f>
        <v>15</v>
      </c>
      <c r="D61">
        <f>DCOUNTA(T8:T38,1,D59:D60)</f>
        <v>5</v>
      </c>
      <c r="F61">
        <f>DCOUNTA(T8:T38,1,F59:F60)</f>
        <v>0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18</v>
      </c>
      <c r="C64">
        <f>(C61-F61)</f>
        <v>15</v>
      </c>
      <c r="D64">
        <f>(D61-F61)</f>
        <v>5</v>
      </c>
    </row>
  </sheetData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5">
      <selection activeCell="I38" sqref="I38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1" t="s">
        <v>91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/>
      <c r="I4" s="60" t="s">
        <v>56</v>
      </c>
      <c r="J4" s="60"/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2" t="s">
        <v>57</v>
      </c>
      <c r="H6" s="153"/>
      <c r="I6" s="153"/>
      <c r="J6" s="153"/>
      <c r="K6" s="153"/>
      <c r="L6" s="153"/>
      <c r="M6" s="153"/>
      <c r="N6" s="154"/>
    </row>
    <row r="7" spans="1:25" ht="12.75">
      <c r="A7" s="27" t="s">
        <v>29</v>
      </c>
      <c r="B7" s="3"/>
      <c r="C7" s="22">
        <f>Data1!$D$42</f>
        <v>20.254838709677422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11.674193548387096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15.964516129032255</v>
      </c>
      <c r="D9" s="5">
        <v>-0.8</v>
      </c>
      <c r="E9" s="3"/>
      <c r="F9" s="40">
        <v>1</v>
      </c>
      <c r="G9" s="89" t="s">
        <v>105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28.7</v>
      </c>
      <c r="C10" s="5" t="s">
        <v>32</v>
      </c>
      <c r="D10" s="5">
        <f>Data1!$AB$41</f>
        <v>24</v>
      </c>
      <c r="E10" s="3"/>
      <c r="F10" s="40">
        <v>2</v>
      </c>
      <c r="G10" s="93" t="s">
        <v>152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7.1</v>
      </c>
      <c r="C11" s="5" t="s">
        <v>32</v>
      </c>
      <c r="D11" s="24">
        <f>Data1!$AC$41</f>
        <v>12</v>
      </c>
      <c r="E11" s="3"/>
      <c r="F11" s="40">
        <v>3</v>
      </c>
      <c r="G11" s="93" t="s">
        <v>151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3.2</v>
      </c>
      <c r="C12" s="5" t="s">
        <v>32</v>
      </c>
      <c r="D12" s="24">
        <f>Data1!$AD$41</f>
        <v>12</v>
      </c>
      <c r="E12" s="3"/>
      <c r="F12" s="40">
        <v>4</v>
      </c>
      <c r="G12" s="93" t="s">
        <v>150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14.419354838709674</v>
      </c>
      <c r="C13" s="5"/>
      <c r="D13" s="24"/>
      <c r="E13" s="3"/>
      <c r="F13" s="40">
        <v>5</v>
      </c>
      <c r="G13" s="93" t="s">
        <v>149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148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147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146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Data1!$T$41</f>
        <v>101.9</v>
      </c>
      <c r="D17" s="5">
        <v>165</v>
      </c>
      <c r="E17" s="3"/>
      <c r="F17" s="40">
        <v>9</v>
      </c>
      <c r="G17" s="93" t="s">
        <v>145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v>19</v>
      </c>
      <c r="D18" s="5"/>
      <c r="E18" s="3"/>
      <c r="F18" s="40">
        <v>10</v>
      </c>
      <c r="G18" s="93" t="s">
        <v>144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15</v>
      </c>
      <c r="D19" s="5"/>
      <c r="E19" s="3"/>
      <c r="F19" s="40">
        <v>11</v>
      </c>
      <c r="G19" s="93" t="s">
        <v>143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5</v>
      </c>
      <c r="D20" s="5"/>
      <c r="E20" s="3"/>
      <c r="F20" s="40">
        <v>12</v>
      </c>
      <c r="G20" s="93" t="s">
        <v>142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Data1!$T$43</f>
        <v>25.2</v>
      </c>
      <c r="D21" s="5"/>
      <c r="E21" s="3"/>
      <c r="F21" s="40">
        <v>13</v>
      </c>
      <c r="G21" s="93" t="s">
        <v>141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Data1!$AE$41</f>
        <v>13</v>
      </c>
      <c r="D22" s="5"/>
      <c r="E22" s="3"/>
      <c r="F22" s="40">
        <v>14</v>
      </c>
      <c r="G22" s="93" t="s">
        <v>140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139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138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11.2</v>
      </c>
      <c r="D25" s="5" t="s">
        <v>46</v>
      </c>
      <c r="E25" s="5">
        <f>Data1!$AF$41</f>
        <v>24</v>
      </c>
      <c r="F25" s="40">
        <v>17</v>
      </c>
      <c r="G25" s="93" t="s">
        <v>137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169.59999999999997</v>
      </c>
      <c r="D26" s="5" t="s">
        <v>46</v>
      </c>
      <c r="E26" s="3"/>
      <c r="F26" s="40">
        <v>18</v>
      </c>
      <c r="G26" s="93" t="s">
        <v>136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135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134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133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21</v>
      </c>
      <c r="D30" s="5"/>
      <c r="E30" s="5"/>
      <c r="F30" s="40">
        <v>22</v>
      </c>
      <c r="G30" s="93" t="s">
        <v>132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Data1!$AP$9</f>
        <v>0</v>
      </c>
      <c r="D31" s="22"/>
      <c r="E31" s="5"/>
      <c r="F31" s="40">
        <v>23</v>
      </c>
      <c r="G31" s="93" t="s">
        <v>131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130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129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Data1!$Z$41</f>
        <v>0</v>
      </c>
      <c r="D34" s="3"/>
      <c r="E34" s="3"/>
      <c r="F34" s="40">
        <v>26</v>
      </c>
      <c r="G34" s="93" t="s">
        <v>128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 t="s">
        <v>127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126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Data1!$AA$41</f>
        <v>0</v>
      </c>
      <c r="D37" s="5"/>
      <c r="E37" s="3"/>
      <c r="F37" s="40">
        <v>29</v>
      </c>
      <c r="G37" s="93" t="s">
        <v>125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f>Data1!$AM$9</f>
        <v>2</v>
      </c>
      <c r="D38" s="5"/>
      <c r="E38" s="3"/>
      <c r="F38" s="40">
        <v>30</v>
      </c>
      <c r="G38" s="93" t="s">
        <v>124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Data1!$AN$9</f>
        <v>0</v>
      </c>
      <c r="D39" s="5"/>
      <c r="E39" s="3"/>
      <c r="F39" s="40">
        <v>31</v>
      </c>
      <c r="G39" s="95" t="s">
        <v>123</v>
      </c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Data1!$AO$9</f>
        <v>0</v>
      </c>
      <c r="D40" s="5"/>
      <c r="E40" s="3"/>
      <c r="F40" s="5"/>
      <c r="G40" s="35" t="s">
        <v>158</v>
      </c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Data1!$Y$41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 t="s">
        <v>153</v>
      </c>
      <c r="B42" s="3" t="s">
        <v>154</v>
      </c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 t="s">
        <v>155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156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157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</cp:lastModifiedBy>
  <cp:lastPrinted>2008-02-13T09:21:39Z</cp:lastPrinted>
  <dcterms:created xsi:type="dcterms:W3CDTF">1998-03-11T18:30:34Z</dcterms:created>
  <dcterms:modified xsi:type="dcterms:W3CDTF">2012-08-01T10:52:51Z</dcterms:modified>
  <cp:category/>
  <cp:version/>
  <cp:contentType/>
  <cp:contentStatus/>
</cp:coreProperties>
</file>