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<sst xmlns="http://schemas.openxmlformats.org/spreadsheetml/2006/main" count="187" uniqueCount="158">
  <si>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</si>
  <si>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</si>
  <si>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</si>
  <si>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</si>
  <si>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</si>
  <si>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</si>
  <si>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</si>
  <si>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</si>
  <si>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</si>
  <si>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</si>
  <si>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</si>
  <si>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</si>
  <si>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</si>
  <si>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</si>
  <si>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</si>
  <si>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</si>
  <si>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</si>
  <si>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</si>
  <si>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</si>
  <si>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</si>
  <si>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</si>
  <si>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</si>
  <si>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</si>
  <si>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</si>
  <si>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</si>
  <si>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</si>
  <si>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</si>
  <si>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</si>
  <si>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</si>
  <si>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</si>
  <si>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</si>
  <si>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</si>
  <si>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</si>
  <si>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</si>
  <si>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</si>
  <si>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</si>
  <si>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</si>
  <si>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</si>
  <si>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</si>
  <si>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</si>
  <si>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</si>
  <si>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</si>
  <si>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</si>
  <si>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</si>
  <si>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</si>
  <si>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</si>
  <si>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</si>
  <si>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</si>
  <si>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</si>
  <si>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</si>
  <si>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</si>
  <si>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</si>
  <si>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</si>
  <si>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</si>
  <si>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</si>
  <si>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</si>
  <si>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</si>
  <si>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</si>
  <si>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</si>
  <si>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</si>
  <si>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</si>
  <si>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</si>
  <si>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</si>
  <si>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</si>
  <si>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</si>
  <si>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</si>
  <si>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</si>
  <si>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</si>
  <si>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</si>
  <si>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</si>
  <si>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</si>
  <si>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</si>
  <si>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</si>
  <si>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</si>
  <si>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</si>
  <si>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</si>
  <si>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</si>
  <si>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</si>
  <si>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</si>
  <si>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</si>
  <si>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</si>
  <si>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</si>
  <si>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</si>
  <si>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</si>
  <si>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</si>
  <si>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</si>
  <si>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</si>
  <si>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</si>
  <si>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</si>
  <si>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</si>
  <si>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</si>
  <si>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</si>
  <si>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</si>
  <si>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</si>
  <si>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</si>
  <si>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</si>
  <si>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</si>
  <si>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</si>
  <si>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</si>
  <si>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</si>
  <si>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</si>
  <si>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</si>
  <si>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</si>
  <si>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</si>
  <si>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SSW3</t>
  </si>
  <si>
    <t>SW2</t>
  </si>
  <si>
    <t>W2</t>
  </si>
  <si>
    <t>A day of sunshine and showers, with a brisk wind. Feeling rather cool too.</t>
  </si>
  <si>
    <t xml:space="preserve">Again rather cool with an off shower, but some sunny intervals too at times. </t>
  </si>
  <si>
    <t>S2</t>
  </si>
  <si>
    <t>A warm day, after a chilly start. It soon felt warm and humid, with mostly light winds.</t>
  </si>
  <si>
    <t xml:space="preserve">A bright day on the whole with some good sunny spells. It felt warm too in the sun. </t>
  </si>
  <si>
    <t>NW2</t>
  </si>
  <si>
    <t>WSW1</t>
  </si>
  <si>
    <t>SW3</t>
  </si>
  <si>
    <t>SW</t>
  </si>
  <si>
    <t>tr</t>
  </si>
  <si>
    <t>NW1</t>
  </si>
  <si>
    <t>NNW2</t>
  </si>
  <si>
    <t>WSW2</t>
  </si>
  <si>
    <t>A warmer, brighter day wiuth temperatures rising nicely through the afternoon period.</t>
  </si>
  <si>
    <t>A cloudy, warm and humid day with outbreaks of rain, mostly light. No sunshine.</t>
  </si>
  <si>
    <t>A mostly cloudy day with some sunshine. Remaining dry through the day too.</t>
  </si>
  <si>
    <t>Warmer and brighter with some good sunny intervals through the day, especially later.</t>
  </si>
  <si>
    <t>A rather cloudy day and generally cool until mid-afternoon. Some sun, isolated showers.</t>
  </si>
  <si>
    <t>rather cool with light rain at times, with a lot of cloud. Temperatures struggling today.</t>
  </si>
  <si>
    <t>Mostly cloudy with temperatures close to average for the time of year. Light winds.</t>
  </si>
  <si>
    <t xml:space="preserve">warm, humid and often cloudy with some bright interludes. </t>
  </si>
  <si>
    <t>Rather cloudy and wet at first, with some outbreaks of rain at times. Warmer later.</t>
  </si>
  <si>
    <t xml:space="preserve">A fair amount of cloud, but also some sunshine too, but temperatures below average. </t>
  </si>
  <si>
    <t>Breezy with only average temperatures, and some scattered light showers too.</t>
  </si>
  <si>
    <t>A few light and scattered showers, but also some sunshine as well. Coolish.</t>
  </si>
  <si>
    <t>Warmer with some sunny intervals by day, but cloudy with rain arriving overnight.</t>
  </si>
  <si>
    <t xml:space="preserve">A cloudy and misty start, then hotting up with long sunny spells through the day. </t>
  </si>
  <si>
    <t>SSE2</t>
  </si>
  <si>
    <t>A sunny and very hot day - the hottest of 2016 so far. Staying very warm into the eve.</t>
  </si>
  <si>
    <t>W</t>
  </si>
  <si>
    <t>SE2</t>
  </si>
  <si>
    <t>E1</t>
  </si>
  <si>
    <t>N1</t>
  </si>
  <si>
    <t>W1</t>
  </si>
  <si>
    <t>After an exceptionally warm night*, another hot day followed, though a little cooler.</t>
  </si>
  <si>
    <t>Rather cloudy but humid and warm. Light rain developing, and more persistent overnight.</t>
  </si>
  <si>
    <t>More in the way of sunshine today, especially later on, and turning hot once again.</t>
  </si>
  <si>
    <t>A bright day with good sunny spells. More sunshine into the afternoon, and very warm.</t>
  </si>
  <si>
    <t>Somewhat cooler, with more cloud and less in the way of sunshine. Warm-ish.</t>
  </si>
  <si>
    <t xml:space="preserve">Generally cloudy with only fleeting glimpses of brightness or sunshine. Shws overnight. </t>
  </si>
  <si>
    <t>Again, generally cloudy with some bright spells at times. A few showers later.</t>
  </si>
  <si>
    <t>Rather cloudy at first, but some sunshine through the afternoon. Feeling pleasant.</t>
  </si>
  <si>
    <t>WNW2</t>
  </si>
  <si>
    <t>Cloudy morning, with a few showers for a time. Brighter and warmer later.</t>
  </si>
  <si>
    <t>July</t>
  </si>
  <si>
    <t>Dry but cloudy at times, with some sunshine developign from time to time.</t>
  </si>
  <si>
    <t>A cooler start, then bright with some sunshine developing  and light winds on the whole.</t>
  </si>
  <si>
    <t>A chilly start, then some sunny intervals developing, but temperatures only average.</t>
  </si>
  <si>
    <t>Notes:</t>
  </si>
  <si>
    <t>A fairly average month in terms of temperature! The mean of 16.9C was just 0.1C above the average, and the highest since just 2014 (17.9C).</t>
  </si>
  <si>
    <t>rainfall was on the dry side, just two thirds of average. With 40.6mm, this was the driest July since 2011 (39.2mm).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</si>
</sst>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 ;[Red]\-0.0\ "/>
    <numFmt numFmtId="174" formatCode="0_ ;[Red]\-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33" borderId="33" xfId="0" applyFill="1" applyBorder="1" applyAlignment="1">
      <alignment horizontal="center"/>
    </xf>
    <xf numFmtId="173" fontId="0" fillId="33" borderId="34" xfId="0" applyNumberFormat="1" applyFill="1" applyBorder="1" applyAlignment="1">
      <alignment horizontal="center"/>
    </xf>
    <xf numFmtId="173" fontId="0" fillId="33" borderId="22" xfId="0" applyNumberFormat="1" applyFill="1" applyBorder="1" applyAlignment="1">
      <alignment horizontal="center"/>
    </xf>
    <xf numFmtId="173" fontId="0" fillId="33" borderId="23" xfId="0" applyNumberFormat="1" applyFill="1" applyBorder="1" applyAlignment="1">
      <alignment horizontal="center"/>
    </xf>
    <xf numFmtId="173" fontId="0" fillId="33" borderId="33" xfId="0" applyNumberFormat="1" applyFill="1" applyBorder="1" applyAlignment="1">
      <alignment horizontal="center"/>
    </xf>
    <xf numFmtId="173" fontId="0" fillId="33" borderId="35" xfId="0" applyNumberFormat="1" applyFill="1" applyBorder="1" applyAlignment="1">
      <alignment horizontal="center"/>
    </xf>
    <xf numFmtId="49" fontId="0" fillId="33" borderId="34" xfId="0" applyNumberFormat="1" applyFill="1" applyBorder="1" applyAlignment="1">
      <alignment horizontal="center"/>
    </xf>
    <xf numFmtId="174" fontId="0" fillId="33" borderId="23" xfId="0" applyNumberFormat="1" applyFill="1" applyBorder="1" applyAlignment="1">
      <alignment horizontal="center"/>
    </xf>
    <xf numFmtId="174" fontId="0" fillId="33" borderId="33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3" fontId="0" fillId="33" borderId="15" xfId="0" applyNumberFormat="1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0" fillId="33" borderId="20" xfId="0" applyNumberFormat="1" applyFill="1" applyBorder="1" applyAlignment="1">
      <alignment horizontal="center"/>
    </xf>
    <xf numFmtId="173" fontId="0" fillId="33" borderId="29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174" fontId="0" fillId="33" borderId="18" xfId="0" applyNumberFormat="1" applyFill="1" applyBorder="1" applyAlignment="1">
      <alignment horizontal="center"/>
    </xf>
    <xf numFmtId="174" fontId="0" fillId="33" borderId="20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73" fontId="0" fillId="33" borderId="16" xfId="0" applyNumberFormat="1" applyFill="1" applyBorder="1" applyAlignment="1">
      <alignment horizontal="center"/>
    </xf>
    <xf numFmtId="173" fontId="0" fillId="33" borderId="12" xfId="0" applyNumberFormat="1" applyFill="1" applyBorder="1" applyAlignment="1">
      <alignment horizontal="center"/>
    </xf>
    <xf numFmtId="173" fontId="0" fillId="33" borderId="13" xfId="0" applyNumberFormat="1" applyFill="1" applyBorder="1" applyAlignment="1">
      <alignment horizontal="center"/>
    </xf>
    <xf numFmtId="173" fontId="0" fillId="33" borderId="21" xfId="0" applyNumberFormat="1" applyFill="1" applyBorder="1" applyAlignment="1">
      <alignment horizontal="center"/>
    </xf>
    <xf numFmtId="173" fontId="0" fillId="33" borderId="30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Fill="1" applyBorder="1" applyAlignment="1">
      <alignment horizontal="centerContinuous"/>
    </xf>
    <xf numFmtId="0" fontId="0" fillId="0" borderId="2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73" fontId="0" fillId="33" borderId="49" xfId="0" applyNumberFormat="1" applyFill="1" applyBorder="1" applyAlignment="1">
      <alignment horizontal="center"/>
    </xf>
    <xf numFmtId="173" fontId="0" fillId="33" borderId="50" xfId="0" applyNumberFormat="1" applyFill="1" applyBorder="1" applyAlignment="1">
      <alignment horizontal="center"/>
    </xf>
    <xf numFmtId="173" fontId="0" fillId="33" borderId="51" xfId="0" applyNumberFormat="1" applyFill="1" applyBorder="1" applyAlignment="1">
      <alignment horizontal="center"/>
    </xf>
    <xf numFmtId="173" fontId="0" fillId="33" borderId="48" xfId="0" applyNumberFormat="1" applyFill="1" applyBorder="1" applyAlignment="1">
      <alignment horizontal="center"/>
    </xf>
    <xf numFmtId="173" fontId="0" fillId="33" borderId="52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173" fontId="0" fillId="33" borderId="11" xfId="0" applyNumberFormat="1" applyFill="1" applyBorder="1" applyAlignment="1">
      <alignment horizontal="center"/>
    </xf>
    <xf numFmtId="173" fontId="0" fillId="33" borderId="17" xfId="0" applyNumberFormat="1" applyFill="1" applyBorder="1" applyAlignment="1">
      <alignment horizontal="center"/>
    </xf>
    <xf numFmtId="173" fontId="0" fillId="33" borderId="19" xfId="0" applyNumberFormat="1" applyFill="1" applyBorder="1" applyAlignment="1">
      <alignment horizontal="center"/>
    </xf>
    <xf numFmtId="173" fontId="0" fillId="33" borderId="28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53" xfId="0" applyNumberFormat="1" applyFill="1" applyBorder="1" applyAlignment="1">
      <alignment horizontal="center"/>
    </xf>
    <xf numFmtId="173" fontId="0" fillId="33" borderId="54" xfId="0" applyNumberFormat="1" applyFill="1" applyBorder="1" applyAlignment="1">
      <alignment horizontal="center"/>
    </xf>
    <xf numFmtId="173" fontId="0" fillId="33" borderId="55" xfId="0" applyNumberFormat="1" applyFill="1" applyBorder="1" applyAlignment="1">
      <alignment horizontal="center"/>
    </xf>
    <xf numFmtId="173" fontId="0" fillId="33" borderId="56" xfId="0" applyNumberFormat="1" applyFill="1" applyBorder="1" applyAlignment="1">
      <alignment horizontal="center"/>
    </xf>
    <xf numFmtId="173" fontId="0" fillId="33" borderId="40" xfId="0" applyNumberFormat="1" applyFill="1" applyBorder="1" applyAlignment="1">
      <alignment horizontal="center"/>
    </xf>
    <xf numFmtId="173" fontId="0" fillId="33" borderId="42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57" xfId="0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173" fontId="0" fillId="33" borderId="60" xfId="0" applyNumberFormat="1" applyFill="1" applyBorder="1" applyAlignment="1">
      <alignment horizontal="center"/>
    </xf>
    <xf numFmtId="173" fontId="0" fillId="33" borderId="39" xfId="0" applyNumberFormat="1" applyFill="1" applyBorder="1" applyAlignment="1">
      <alignment horizontal="center"/>
    </xf>
    <xf numFmtId="173" fontId="0" fillId="33" borderId="61" xfId="0" applyNumberFormat="1" applyFill="1" applyBorder="1" applyAlignment="1">
      <alignment horizontal="center"/>
    </xf>
    <xf numFmtId="173" fontId="0" fillId="33" borderId="62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Fill="1" applyBorder="1" applyAlignment="1">
      <alignment horizontal="center" textRotation="90"/>
    </xf>
    <xf numFmtId="0" fontId="0" fillId="0" borderId="45" xfId="0" applyFill="1" applyBorder="1" applyAlignment="1">
      <alignment horizontal="center" textRotation="90"/>
    </xf>
    <xf numFmtId="0" fontId="0" fillId="0" borderId="39" xfId="0" applyFill="1" applyBorder="1" applyAlignment="1">
      <alignment horizontal="center" textRotation="90"/>
    </xf>
    <xf numFmtId="0" fontId="0" fillId="0" borderId="41" xfId="0" applyFill="1" applyBorder="1" applyAlignment="1">
      <alignment horizontal="center" textRotation="90"/>
    </xf>
    <xf numFmtId="0" fontId="0" fillId="0" borderId="44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84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18.4</c:v>
                </c:pt>
                <c:pt idx="1">
                  <c:v>17.6</c:v>
                </c:pt>
                <c:pt idx="2">
                  <c:v>21.2</c:v>
                </c:pt>
                <c:pt idx="3">
                  <c:v>21.7</c:v>
                </c:pt>
                <c:pt idx="4">
                  <c:v>18.1</c:v>
                </c:pt>
                <c:pt idx="5">
                  <c:v>20.4</c:v>
                </c:pt>
                <c:pt idx="6">
                  <c:v>19.6</c:v>
                </c:pt>
                <c:pt idx="7">
                  <c:v>21.4</c:v>
                </c:pt>
                <c:pt idx="8">
                  <c:v>21.6</c:v>
                </c:pt>
                <c:pt idx="9">
                  <c:v>21.3</c:v>
                </c:pt>
                <c:pt idx="10">
                  <c:v>20.1</c:v>
                </c:pt>
                <c:pt idx="11">
                  <c:v>15.2</c:v>
                </c:pt>
                <c:pt idx="12">
                  <c:v>19.3</c:v>
                </c:pt>
                <c:pt idx="13">
                  <c:v>20.9</c:v>
                </c:pt>
                <c:pt idx="14">
                  <c:v>20.2</c:v>
                </c:pt>
                <c:pt idx="15">
                  <c:v>22.2</c:v>
                </c:pt>
                <c:pt idx="16">
                  <c:v>25.3</c:v>
                </c:pt>
                <c:pt idx="17">
                  <c:v>28.3</c:v>
                </c:pt>
                <c:pt idx="18">
                  <c:v>32</c:v>
                </c:pt>
                <c:pt idx="19">
                  <c:v>28.6</c:v>
                </c:pt>
                <c:pt idx="20">
                  <c:v>22.9</c:v>
                </c:pt>
                <c:pt idx="21">
                  <c:v>25.9</c:v>
                </c:pt>
                <c:pt idx="22">
                  <c:v>25</c:v>
                </c:pt>
                <c:pt idx="23">
                  <c:v>22</c:v>
                </c:pt>
                <c:pt idx="24">
                  <c:v>20.4</c:v>
                </c:pt>
                <c:pt idx="25">
                  <c:v>21.9</c:v>
                </c:pt>
                <c:pt idx="26">
                  <c:v>21.5</c:v>
                </c:pt>
                <c:pt idx="27">
                  <c:v>21.2</c:v>
                </c:pt>
                <c:pt idx="28">
                  <c:v>20.2</c:v>
                </c:pt>
                <c:pt idx="29">
                  <c:v>20.2</c:v>
                </c:pt>
                <c:pt idx="30">
                  <c:v>19.8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12.9</c:v>
                </c:pt>
                <c:pt idx="1">
                  <c:v>8.3</c:v>
                </c:pt>
                <c:pt idx="2">
                  <c:v>7.9</c:v>
                </c:pt>
                <c:pt idx="3">
                  <c:v>5.1</c:v>
                </c:pt>
                <c:pt idx="4">
                  <c:v>13.5</c:v>
                </c:pt>
                <c:pt idx="5">
                  <c:v>6.4</c:v>
                </c:pt>
                <c:pt idx="6">
                  <c:v>13.9</c:v>
                </c:pt>
                <c:pt idx="7">
                  <c:v>14.4</c:v>
                </c:pt>
                <c:pt idx="8">
                  <c:v>14.6</c:v>
                </c:pt>
                <c:pt idx="9">
                  <c:v>16.9</c:v>
                </c:pt>
                <c:pt idx="10">
                  <c:v>15.1</c:v>
                </c:pt>
                <c:pt idx="11">
                  <c:v>9.5</c:v>
                </c:pt>
                <c:pt idx="12">
                  <c:v>7.1</c:v>
                </c:pt>
                <c:pt idx="13">
                  <c:v>8.6</c:v>
                </c:pt>
                <c:pt idx="14">
                  <c:v>9.1</c:v>
                </c:pt>
                <c:pt idx="15">
                  <c:v>17</c:v>
                </c:pt>
                <c:pt idx="16">
                  <c:v>13.3</c:v>
                </c:pt>
                <c:pt idx="17">
                  <c:v>11.1</c:v>
                </c:pt>
                <c:pt idx="18">
                  <c:v>14.11</c:v>
                </c:pt>
                <c:pt idx="19">
                  <c:v>20</c:v>
                </c:pt>
                <c:pt idx="20">
                  <c:v>12.9</c:v>
                </c:pt>
                <c:pt idx="21">
                  <c:v>15</c:v>
                </c:pt>
                <c:pt idx="22">
                  <c:v>13.6</c:v>
                </c:pt>
                <c:pt idx="23">
                  <c:v>12.2</c:v>
                </c:pt>
                <c:pt idx="24">
                  <c:v>12.7</c:v>
                </c:pt>
                <c:pt idx="25">
                  <c:v>10.8</c:v>
                </c:pt>
                <c:pt idx="26">
                  <c:v>16.2</c:v>
                </c:pt>
                <c:pt idx="27">
                  <c:v>9.5</c:v>
                </c:pt>
                <c:pt idx="28">
                  <c:v>13.5</c:v>
                </c:pt>
                <c:pt idx="29">
                  <c:v>10.4</c:v>
                </c:pt>
                <c:pt idx="30">
                  <c:v>8</c:v>
                </c:pt>
              </c:numCache>
            </c:numRef>
          </c:val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47125"/>
          <c:w val="0.065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902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6.8</c:v>
                </c:pt>
                <c:pt idx="1">
                  <c:v>0.5</c:v>
                </c:pt>
                <c:pt idx="2">
                  <c:v>0</c:v>
                </c:pt>
                <c:pt idx="3">
                  <c:v>0.3</c:v>
                </c:pt>
                <c:pt idx="4">
                  <c:v>0</c:v>
                </c:pt>
                <c:pt idx="5">
                  <c:v>0.2</c:v>
                </c:pt>
                <c:pt idx="6">
                  <c:v>1</c:v>
                </c:pt>
                <c:pt idx="7">
                  <c:v>8.5</c:v>
                </c:pt>
                <c:pt idx="8">
                  <c:v>11.5</c:v>
                </c:pt>
                <c:pt idx="9">
                  <c:v>0</c:v>
                </c:pt>
                <c:pt idx="10">
                  <c:v>0.2</c:v>
                </c:pt>
                <c:pt idx="11">
                  <c:v>2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0.4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  <c:pt idx="25">
                  <c:v>0.8</c:v>
                </c:pt>
                <c:pt idx="26">
                  <c:v>0</c:v>
                </c:pt>
                <c:pt idx="27">
                  <c:v>1.9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25"/>
          <c:y val="0.48475"/>
          <c:w val="0.048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904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3.5</c:v>
                </c:pt>
                <c:pt idx="1">
                  <c:v>10.1</c:v>
                </c:pt>
                <c:pt idx="2">
                  <c:v>4.5</c:v>
                </c:pt>
                <c:pt idx="3">
                  <c:v>8.1</c:v>
                </c:pt>
                <c:pt idx="4">
                  <c:v>2.1</c:v>
                </c:pt>
                <c:pt idx="5">
                  <c:v>1.5</c:v>
                </c:pt>
                <c:pt idx="6">
                  <c:v>1.3</c:v>
                </c:pt>
                <c:pt idx="7">
                  <c:v>2</c:v>
                </c:pt>
                <c:pt idx="8">
                  <c:v>1</c:v>
                </c:pt>
                <c:pt idx="9">
                  <c:v>1.5</c:v>
                </c:pt>
                <c:pt idx="10">
                  <c:v>0.5</c:v>
                </c:pt>
                <c:pt idx="11">
                  <c:v>0</c:v>
                </c:pt>
                <c:pt idx="12">
                  <c:v>1.5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8.5</c:v>
                </c:pt>
                <c:pt idx="17">
                  <c:v>10</c:v>
                </c:pt>
                <c:pt idx="18">
                  <c:v>10.6</c:v>
                </c:pt>
                <c:pt idx="19">
                  <c:v>8.5</c:v>
                </c:pt>
                <c:pt idx="20">
                  <c:v>0</c:v>
                </c:pt>
                <c:pt idx="21">
                  <c:v>7</c:v>
                </c:pt>
                <c:pt idx="22">
                  <c:v>6.5</c:v>
                </c:pt>
                <c:pt idx="23">
                  <c:v>3</c:v>
                </c:pt>
                <c:pt idx="24">
                  <c:v>0.5</c:v>
                </c:pt>
                <c:pt idx="25">
                  <c:v>1</c:v>
                </c:pt>
                <c:pt idx="26">
                  <c:v>7.8</c:v>
                </c:pt>
                <c:pt idx="27">
                  <c:v>5.1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</c:numCache>
            </c:numRef>
          </c:val>
        </c:ser>
        <c:axId val="32205043"/>
        <c:axId val="21409932"/>
      </c:barChart>
      <c:catAx>
        <c:axId val="3220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5"/>
          <c:y val="0.48475"/>
          <c:w val="0.044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6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11.7</c:v>
                </c:pt>
                <c:pt idx="1">
                  <c:v>6.3</c:v>
                </c:pt>
                <c:pt idx="2">
                  <c:v>2</c:v>
                </c:pt>
                <c:pt idx="3">
                  <c:v>1.6</c:v>
                </c:pt>
                <c:pt idx="4">
                  <c:v>13.1</c:v>
                </c:pt>
                <c:pt idx="5">
                  <c:v>3.3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16.2</c:v>
                </c:pt>
                <c:pt idx="10">
                  <c:v>12.8</c:v>
                </c:pt>
                <c:pt idx="11">
                  <c:v>6.1</c:v>
                </c:pt>
                <c:pt idx="12">
                  <c:v>4.3</c:v>
                </c:pt>
                <c:pt idx="13">
                  <c:v>5.8</c:v>
                </c:pt>
                <c:pt idx="14">
                  <c:v>5.9</c:v>
                </c:pt>
                <c:pt idx="15">
                  <c:v>15</c:v>
                </c:pt>
                <c:pt idx="16">
                  <c:v>10</c:v>
                </c:pt>
                <c:pt idx="17">
                  <c:v>8.1</c:v>
                </c:pt>
                <c:pt idx="18">
                  <c:v>11.7</c:v>
                </c:pt>
                <c:pt idx="19">
                  <c:v>16</c:v>
                </c:pt>
                <c:pt idx="20">
                  <c:v>10</c:v>
                </c:pt>
                <c:pt idx="21">
                  <c:v>13</c:v>
                </c:pt>
                <c:pt idx="22">
                  <c:v>10.5</c:v>
                </c:pt>
                <c:pt idx="23">
                  <c:v>9</c:v>
                </c:pt>
                <c:pt idx="24">
                  <c:v>11</c:v>
                </c:pt>
                <c:pt idx="25">
                  <c:v>7.1</c:v>
                </c:pt>
                <c:pt idx="26">
                  <c:v>14.7</c:v>
                </c:pt>
                <c:pt idx="27">
                  <c:v>5.9</c:v>
                </c:pt>
                <c:pt idx="28">
                  <c:v>12</c:v>
                </c:pt>
                <c:pt idx="29">
                  <c:v>8</c:v>
                </c:pt>
                <c:pt idx="3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7125"/>
          <c:w val="0.073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10cm and 20cm soil.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9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16.1</c:v>
                </c:pt>
                <c:pt idx="1">
                  <c:v>12.7</c:v>
                </c:pt>
                <c:pt idx="2">
                  <c:v>14.5</c:v>
                </c:pt>
                <c:pt idx="3">
                  <c:v>14.7</c:v>
                </c:pt>
                <c:pt idx="4">
                  <c:v>17.7</c:v>
                </c:pt>
                <c:pt idx="5">
                  <c:v>16</c:v>
                </c:pt>
                <c:pt idx="6">
                  <c:v>16.5</c:v>
                </c:pt>
                <c:pt idx="7">
                  <c:v>17.5</c:v>
                </c:pt>
                <c:pt idx="8">
                  <c:v>15.8</c:v>
                </c:pt>
                <c:pt idx="9">
                  <c:v>18.3</c:v>
                </c:pt>
                <c:pt idx="10">
                  <c:v>17.6</c:v>
                </c:pt>
                <c:pt idx="11">
                  <c:v>15.6</c:v>
                </c:pt>
                <c:pt idx="12">
                  <c:v>14.4</c:v>
                </c:pt>
                <c:pt idx="13">
                  <c:v>13.8</c:v>
                </c:pt>
                <c:pt idx="14">
                  <c:v>15.9</c:v>
                </c:pt>
                <c:pt idx="15">
                  <c:v>18</c:v>
                </c:pt>
                <c:pt idx="16">
                  <c:v>18.5</c:v>
                </c:pt>
                <c:pt idx="17">
                  <c:v>19.5</c:v>
                </c:pt>
                <c:pt idx="18">
                  <c:v>23.5</c:v>
                </c:pt>
                <c:pt idx="19">
                  <c:v>23</c:v>
                </c:pt>
                <c:pt idx="20">
                  <c:v>18.3</c:v>
                </c:pt>
                <c:pt idx="21">
                  <c:v>18.8</c:v>
                </c:pt>
                <c:pt idx="22">
                  <c:v>20.2</c:v>
                </c:pt>
                <c:pt idx="23">
                  <c:v>19</c:v>
                </c:pt>
                <c:pt idx="24">
                  <c:v>17.5</c:v>
                </c:pt>
                <c:pt idx="25">
                  <c:v>20.9</c:v>
                </c:pt>
                <c:pt idx="26">
                  <c:v>20.5</c:v>
                </c:pt>
                <c:pt idx="27">
                  <c:v>16.5</c:v>
                </c:pt>
                <c:pt idx="28">
                  <c:v>18.9</c:v>
                </c:pt>
                <c:pt idx="29">
                  <c:v>17.6</c:v>
                </c:pt>
                <c:pt idx="30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15.6</c:v>
                </c:pt>
                <c:pt idx="1">
                  <c:v>12.4</c:v>
                </c:pt>
                <c:pt idx="2">
                  <c:v>13</c:v>
                </c:pt>
                <c:pt idx="3">
                  <c:v>13.5</c:v>
                </c:pt>
                <c:pt idx="4">
                  <c:v>16.5</c:v>
                </c:pt>
                <c:pt idx="5">
                  <c:v>15</c:v>
                </c:pt>
                <c:pt idx="6">
                  <c:v>15.5</c:v>
                </c:pt>
                <c:pt idx="7">
                  <c:v>16</c:v>
                </c:pt>
                <c:pt idx="8">
                  <c:v>15</c:v>
                </c:pt>
                <c:pt idx="9">
                  <c:v>17</c:v>
                </c:pt>
                <c:pt idx="10">
                  <c:v>17.1</c:v>
                </c:pt>
                <c:pt idx="11">
                  <c:v>15.7</c:v>
                </c:pt>
                <c:pt idx="12">
                  <c:v>14.3</c:v>
                </c:pt>
                <c:pt idx="13">
                  <c:v>13.9</c:v>
                </c:pt>
                <c:pt idx="14">
                  <c:v>15.8</c:v>
                </c:pt>
                <c:pt idx="15">
                  <c:v>17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21.5</c:v>
                </c:pt>
                <c:pt idx="20">
                  <c:v>18.1</c:v>
                </c:pt>
                <c:pt idx="21">
                  <c:v>17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19.2</c:v>
                </c:pt>
                <c:pt idx="26">
                  <c:v>19</c:v>
                </c:pt>
                <c:pt idx="27">
                  <c:v>16</c:v>
                </c:pt>
                <c:pt idx="28">
                  <c:v>17.9</c:v>
                </c:pt>
                <c:pt idx="29">
                  <c:v>16</c:v>
                </c:pt>
                <c:pt idx="30">
                  <c:v>15</c:v>
                </c:pt>
              </c:numCache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7125"/>
          <c:w val="0.070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0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14.5</c:v>
                </c:pt>
                <c:pt idx="1">
                  <c:v>14.6</c:v>
                </c:pt>
                <c:pt idx="2">
                  <c:v>14.6</c:v>
                </c:pt>
                <c:pt idx="3">
                  <c:v>14.7</c:v>
                </c:pt>
                <c:pt idx="4">
                  <c:v>14.6</c:v>
                </c:pt>
                <c:pt idx="5">
                  <c:v>14.6</c:v>
                </c:pt>
                <c:pt idx="6">
                  <c:v>14.7</c:v>
                </c:pt>
                <c:pt idx="7">
                  <c:v>14.8</c:v>
                </c:pt>
                <c:pt idx="8">
                  <c:v>14.9</c:v>
                </c:pt>
                <c:pt idx="9">
                  <c:v>14.9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14.9</c:v>
                </c:pt>
                <c:pt idx="15">
                  <c:v>15</c:v>
                </c:pt>
                <c:pt idx="16">
                  <c:v>15.2</c:v>
                </c:pt>
                <c:pt idx="17">
                  <c:v>15.3</c:v>
                </c:pt>
                <c:pt idx="18">
                  <c:v>15.4</c:v>
                </c:pt>
                <c:pt idx="19">
                  <c:v>15.5</c:v>
                </c:pt>
                <c:pt idx="20">
                  <c:v>15.9</c:v>
                </c:pt>
                <c:pt idx="21">
                  <c:v>16.1</c:v>
                </c:pt>
                <c:pt idx="22">
                  <c:v>16.1</c:v>
                </c:pt>
                <c:pt idx="23">
                  <c:v>16.2</c:v>
                </c:pt>
                <c:pt idx="24">
                  <c:v>16.3</c:v>
                </c:pt>
                <c:pt idx="25">
                  <c:v>16.3</c:v>
                </c:pt>
                <c:pt idx="26">
                  <c:v>16.3</c:v>
                </c:pt>
                <c:pt idx="27">
                  <c:v>16.3</c:v>
                </c:pt>
                <c:pt idx="28">
                  <c:v>16.2</c:v>
                </c:pt>
                <c:pt idx="29">
                  <c:v>16.2</c:v>
                </c:pt>
                <c:pt idx="30">
                  <c:v>16.2</c:v>
                </c:pt>
              </c:numCache>
            </c:numRef>
          </c:val>
          <c:smooth val="0"/>
        </c:ser>
        <c:marker val="1"/>
        <c:axId val="38302017"/>
        <c:axId val="9173834"/>
      </c:lineChart>
      <c:catAx>
        <c:axId val="383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7125"/>
          <c:w val="0.078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MSL Pressure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8375"/>
          <c:h val="0.8355"/>
        </c:manualLayout>
      </c:layout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1006.561133153101</c:v>
                </c:pt>
                <c:pt idx="1">
                  <c:v>1000.7762872671412</c:v>
                </c:pt>
                <c:pt idx="2">
                  <c:v>1017.1494677616636</c:v>
                </c:pt>
                <c:pt idx="3">
                  <c:v>1018.6188408402877</c:v>
                </c:pt>
                <c:pt idx="4">
                  <c:v>1017.4454352022935</c:v>
                </c:pt>
                <c:pt idx="5">
                  <c:v>1023.4440186338862</c:v>
                </c:pt>
                <c:pt idx="6">
                  <c:v>1018.7514731592981</c:v>
                </c:pt>
                <c:pt idx="7">
                  <c:v>1012.6457319703221</c:v>
                </c:pt>
                <c:pt idx="8">
                  <c:v>1015.7459421598684</c:v>
                </c:pt>
                <c:pt idx="9">
                  <c:v>1005.900876845426</c:v>
                </c:pt>
                <c:pt idx="10">
                  <c:v>1003.8827186533591</c:v>
                </c:pt>
                <c:pt idx="11">
                  <c:v>1011.5601573282634</c:v>
                </c:pt>
                <c:pt idx="12">
                  <c:v>1011.2927951634406</c:v>
                </c:pt>
                <c:pt idx="13">
                  <c:v>1024.4505533293923</c:v>
                </c:pt>
                <c:pt idx="14">
                  <c:v>1025.2981422889827</c:v>
                </c:pt>
                <c:pt idx="15">
                  <c:v>1023.3309263877452</c:v>
                </c:pt>
                <c:pt idx="16">
                  <c:v>1032.3927851885292</c:v>
                </c:pt>
                <c:pt idx="17">
                  <c:v>1022.7496512129253</c:v>
                </c:pt>
                <c:pt idx="18">
                  <c:v>1018.9453752582143</c:v>
                </c:pt>
                <c:pt idx="19">
                  <c:v>1006.629620168719</c:v>
                </c:pt>
                <c:pt idx="20">
                  <c:v>1017.4833686623219</c:v>
                </c:pt>
                <c:pt idx="21">
                  <c:v>1019.535075477367</c:v>
                </c:pt>
                <c:pt idx="22">
                  <c:v>1021.6525029799369</c:v>
                </c:pt>
                <c:pt idx="23">
                  <c:v>1018.8178092073475</c:v>
                </c:pt>
                <c:pt idx="24">
                  <c:v>1019.231876063742</c:v>
                </c:pt>
                <c:pt idx="25">
                  <c:v>1021.0880467773358</c:v>
                </c:pt>
                <c:pt idx="26">
                  <c:v>1014.3454014295154</c:v>
                </c:pt>
                <c:pt idx="27">
                  <c:v>1014.3976741346947</c:v>
                </c:pt>
                <c:pt idx="28">
                  <c:v>1009.7866046070791</c:v>
                </c:pt>
                <c:pt idx="29">
                  <c:v>1014.4672477478359</c:v>
                </c:pt>
                <c:pt idx="30">
                  <c:v>1016.9722139838852</c:v>
                </c:pt>
              </c:numCache>
            </c:numRef>
          </c:val>
          <c:smooth val="0"/>
        </c:ser>
        <c:marker val="1"/>
        <c:axId val="15455643"/>
        <c:axId val="4883060"/>
      </c:lineChart>
      <c:catAx>
        <c:axId val="1545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48975"/>
          <c:w val="0.065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852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13.656161256124207</c:v>
                </c:pt>
                <c:pt idx="1">
                  <c:v>9.194287082299887</c:v>
                </c:pt>
                <c:pt idx="2">
                  <c:v>11.100949523436217</c:v>
                </c:pt>
                <c:pt idx="3">
                  <c:v>12.180842893972478</c:v>
                </c:pt>
                <c:pt idx="4">
                  <c:v>11.329181226193707</c:v>
                </c:pt>
                <c:pt idx="5">
                  <c:v>11.70501671325332</c:v>
                </c:pt>
                <c:pt idx="6">
                  <c:v>13.687679350727343</c:v>
                </c:pt>
                <c:pt idx="7">
                  <c:v>13.979511962606923</c:v>
                </c:pt>
                <c:pt idx="8">
                  <c:v>14.58580073526736</c:v>
                </c:pt>
                <c:pt idx="9">
                  <c:v>15.773673333201348</c:v>
                </c:pt>
                <c:pt idx="10">
                  <c:v>13.400539786316369</c:v>
                </c:pt>
                <c:pt idx="11">
                  <c:v>11.99208384586985</c:v>
                </c:pt>
                <c:pt idx="12">
                  <c:v>11.32356619842408</c:v>
                </c:pt>
                <c:pt idx="13">
                  <c:v>12.968384144716794</c:v>
                </c:pt>
                <c:pt idx="14">
                  <c:v>13.30358230789386</c:v>
                </c:pt>
                <c:pt idx="15">
                  <c:v>16.238174593147946</c:v>
                </c:pt>
                <c:pt idx="16">
                  <c:v>15.864098978065845</c:v>
                </c:pt>
                <c:pt idx="17">
                  <c:v>18.5388376350943</c:v>
                </c:pt>
                <c:pt idx="18">
                  <c:v>18.069451246768903</c:v>
                </c:pt>
                <c:pt idx="19">
                  <c:v>20.506759426932028</c:v>
                </c:pt>
                <c:pt idx="20">
                  <c:v>14.49249340038396</c:v>
                </c:pt>
                <c:pt idx="21">
                  <c:v>16.658106070752638</c:v>
                </c:pt>
                <c:pt idx="22">
                  <c:v>16.591642852605624</c:v>
                </c:pt>
                <c:pt idx="23">
                  <c:v>16.633425798362417</c:v>
                </c:pt>
                <c:pt idx="24">
                  <c:v>12.937384887280373</c:v>
                </c:pt>
                <c:pt idx="25">
                  <c:v>15.108963948873239</c:v>
                </c:pt>
                <c:pt idx="26">
                  <c:v>15.784482561677645</c:v>
                </c:pt>
                <c:pt idx="27">
                  <c:v>11.897925599567792</c:v>
                </c:pt>
                <c:pt idx="28">
                  <c:v>15.144624517088834</c:v>
                </c:pt>
                <c:pt idx="29">
                  <c:v>12.915375791039015</c:v>
                </c:pt>
                <c:pt idx="30">
                  <c:v>11.924163380598575</c:v>
                </c:pt>
              </c:numCache>
            </c:numRef>
          </c:val>
          <c:smooth val="0"/>
        </c:ser>
        <c:marker val="1"/>
        <c:axId val="43947541"/>
        <c:axId val="59983550"/>
      </c:lineChart>
      <c:catAx>
        <c:axId val="4394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8475"/>
          <c:w val="0.09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0.03275</cdr:y>
    </cdr:from>
    <cdr:to>
      <cdr:x>0.917</cdr:x>
      <cdr:y>0.06925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743825" y="180975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7abab4a-1d82-49c5-b0f5-54bdd418258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0.029</cdr:y>
    </cdr:from>
    <cdr:to>
      <cdr:x>0.8775</cdr:x>
      <cdr:y>0.06575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362825" y="16192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d6a7f5ef-740d-4cd7-9d57-68b37f5c128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0.8035</cdr:x>
      <cdr:y>0.03625</cdr:y>
    </cdr:from>
    <cdr:to>
      <cdr:x>0.88525</cdr:x>
      <cdr:y>0.073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477125" y="200025"/>
          <a:ext cx="762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9b7e91c-1c80-46df-9ff8-8911280d396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0.497</cdr:y>
    </cdr:from>
    <cdr:to>
      <cdr:x>0.51275</cdr:x>
      <cdr:y>0.53425</cdr:y>
    </cdr:to>
    <cdr:sp textlink="Data1!$R$9">
      <cdr:nvSpPr>
        <cdr:cNvPr id="1" name="Text Box 3"/>
        <cdr:cNvSpPr txBox="1">
          <a:spLocks noChangeArrowheads="1"/>
        </cdr:cNvSpPr>
      </cdr:nvSpPr>
      <cdr:spPr>
        <a:xfrm>
          <a:off x="4686300" y="2838450"/>
          <a:ext cx="85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fld id="{246ee766-822c-405f-8af3-8ccbcc0f2f6b}" type="TxLink">
            <a:rPr lang="en-US" cap="none" sz="1000" b="0" i="0" u="none" baseline="0">
              <a:solidFill>
                <a:srgbClr val="000000"/>
              </a:solidFill>
            </a:rPr>
            <a:t>3.5 </a:t>
          </a:fld>
        </a:p>
      </cdr:txBody>
    </cdr:sp>
  </cdr:relSizeAnchor>
  <cdr:relSizeAnchor xmlns:cdr="http://schemas.openxmlformats.org/drawingml/2006/chartDrawing">
    <cdr:from>
      <cdr:x>0.779</cdr:x>
      <cdr:y>0.02775</cdr:y>
    </cdr:from>
    <cdr:to>
      <cdr:x>0.86425</cdr:x>
      <cdr:y>0.064</cdr:y>
    </cdr:to>
    <cdr:sp textlink="Data1!$R$4">
      <cdr:nvSpPr>
        <cdr:cNvPr id="2" name="Text Box 4"/>
        <cdr:cNvSpPr txBox="1">
          <a:spLocks noChangeArrowheads="1"/>
        </cdr:cNvSpPr>
      </cdr:nvSpPr>
      <cdr:spPr>
        <a:xfrm>
          <a:off x="7248525" y="1524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772ca28-b597-4c83-b898-d7281f5316b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0.0255</cdr:y>
    </cdr:from>
    <cdr:to>
      <cdr:x>0.92275</cdr:x>
      <cdr:y>0.062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781925" y="14287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edf7283-cd5f-4fbc-a9b6-d914d8af496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0.02775</cdr:y>
    </cdr:from>
    <cdr:to>
      <cdr:x>0.903</cdr:x>
      <cdr:y>0.064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591425" y="152400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80db0ab-f985-4dc8-8b28-d84ba636921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0.029</cdr:y>
    </cdr:from>
    <cdr:to>
      <cdr:x>0.88675</cdr:x>
      <cdr:y>0.06575</cdr:y>
    </cdr:to>
    <cdr:sp textlink="Data1!$R$4">
      <cdr:nvSpPr>
        <cdr:cNvPr id="1" name="Text Box 2"/>
        <cdr:cNvSpPr txBox="1">
          <a:spLocks noChangeArrowheads="1"/>
        </cdr:cNvSpPr>
      </cdr:nvSpPr>
      <cdr:spPr>
        <a:xfrm>
          <a:off x="7448550" y="16192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4084e11-e1f2-4f16-b85e-d6a9d8a6118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0.0385</cdr:y>
    </cdr:from>
    <cdr:to>
      <cdr:x>0.90825</cdr:x>
      <cdr:y>0.074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639050" y="21907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a5260dc-f923-4e0b-88eb-7e768648e90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zoomScalePageLayoutView="0" workbookViewId="0" topLeftCell="A1">
      <pane ySplit="2340" topLeftCell="A21" activePane="bottomLeft" state="split"/>
      <selection pane="topLeft" activeCell="R4" sqref="R4"/>
      <selection pane="bottomLeft" activeCell="X31" sqref="X3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151</v>
      </c>
      <c r="R4" s="60">
        <v>2016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15.6</v>
      </c>
      <c r="C9" s="65">
        <v>14.5</v>
      </c>
      <c r="D9" s="65">
        <v>18.4</v>
      </c>
      <c r="E9" s="65">
        <v>12.9</v>
      </c>
      <c r="F9" s="66">
        <f aca="true" t="shared" si="0" ref="F9:F39">AVERAGE(D9:E9)</f>
        <v>15.649999999999999</v>
      </c>
      <c r="G9" s="67">
        <f>100*(AJ9/AH9)</f>
        <v>88.2036419580311</v>
      </c>
      <c r="H9" s="67">
        <f aca="true" t="shared" si="1" ref="H9:H39">AK9</f>
        <v>13.656161256124207</v>
      </c>
      <c r="I9" s="68">
        <v>11.7</v>
      </c>
      <c r="J9" s="66"/>
      <c r="K9" s="68">
        <v>16.1</v>
      </c>
      <c r="L9" s="65">
        <v>15.6</v>
      </c>
      <c r="M9" s="65"/>
      <c r="N9" s="65">
        <v>14.8</v>
      </c>
      <c r="O9" s="66">
        <v>14.5</v>
      </c>
      <c r="P9" s="69" t="s">
        <v>104</v>
      </c>
      <c r="Q9" s="70">
        <v>23</v>
      </c>
      <c r="R9" s="67">
        <v>3.5</v>
      </c>
      <c r="S9" s="67"/>
      <c r="T9" s="67">
        <v>6.8</v>
      </c>
      <c r="U9" s="67"/>
      <c r="V9" s="71">
        <v>7</v>
      </c>
      <c r="W9" s="64">
        <v>996.5</v>
      </c>
      <c r="X9" s="121">
        <f aca="true" t="shared" si="2" ref="X9:X39">W9+AU17</f>
        <v>1006.561133153101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17.713962526575546</v>
      </c>
      <c r="AI9">
        <f aca="true" t="shared" si="5" ref="AI9:AI39">IF(W9&gt;=0,6.107*EXP(17.38*(C9/(239+C9))),6.107*EXP(22.44*(C9/(272.4+C9))))</f>
        <v>16.503260083520495</v>
      </c>
      <c r="AJ9">
        <f aca="true" t="shared" si="6" ref="AJ9:AJ39">IF(C9&gt;=0,AI9-(0.000799*1000*(B9-C9)),AI9-(0.00072*1000*(B9-C9)))</f>
        <v>15.624360083520495</v>
      </c>
      <c r="AK9">
        <f>239*LN(AJ9/6.107)/(17.38-LN(AJ9/6.107))</f>
        <v>13.656161256124207</v>
      </c>
      <c r="AM9">
        <f>COUNTIF(V9:V39,"&lt;1")</f>
        <v>1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13.5</v>
      </c>
      <c r="C10" s="74">
        <v>11.3</v>
      </c>
      <c r="D10" s="74">
        <v>17.6</v>
      </c>
      <c r="E10" s="74">
        <v>8.3</v>
      </c>
      <c r="F10" s="75">
        <f t="shared" si="0"/>
        <v>12.950000000000001</v>
      </c>
      <c r="G10" s="67">
        <f aca="true" t="shared" si="7" ref="G10:G39">100*(AJ10/AH10)</f>
        <v>75.17206167283949</v>
      </c>
      <c r="H10" s="76">
        <f t="shared" si="1"/>
        <v>9.194287082299887</v>
      </c>
      <c r="I10" s="77">
        <v>6.3</v>
      </c>
      <c r="J10" s="75"/>
      <c r="K10" s="77">
        <v>12.7</v>
      </c>
      <c r="L10" s="74">
        <v>12.4</v>
      </c>
      <c r="M10" s="74"/>
      <c r="N10" s="74">
        <v>14.7</v>
      </c>
      <c r="O10" s="75">
        <v>14.6</v>
      </c>
      <c r="P10" s="78" t="s">
        <v>105</v>
      </c>
      <c r="Q10" s="79">
        <v>30</v>
      </c>
      <c r="R10" s="76">
        <v>10.1</v>
      </c>
      <c r="S10" s="76"/>
      <c r="T10" s="76">
        <v>0.5</v>
      </c>
      <c r="U10" s="76"/>
      <c r="V10" s="80">
        <v>4</v>
      </c>
      <c r="W10" s="73">
        <v>990.7</v>
      </c>
      <c r="X10" s="121">
        <f t="shared" si="2"/>
        <v>1000.7762872671412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15.4662986641253</v>
      </c>
      <c r="AI10">
        <f t="shared" si="5"/>
        <v>13.384135570301822</v>
      </c>
      <c r="AJ10">
        <f t="shared" si="6"/>
        <v>11.626335570301823</v>
      </c>
      <c r="AK10">
        <f aca="true" t="shared" si="12" ref="AK10:AK39">239*LN(AJ10/6.107)/(17.38-LN(AJ10/6.107))</f>
        <v>9.194287082299887</v>
      </c>
    </row>
    <row r="11" spans="1:37" ht="12.75">
      <c r="A11" s="63">
        <v>3</v>
      </c>
      <c r="B11" s="64">
        <v>16.1</v>
      </c>
      <c r="C11" s="65">
        <v>13.4</v>
      </c>
      <c r="D11" s="65">
        <v>21.2</v>
      </c>
      <c r="E11" s="65">
        <v>7.9</v>
      </c>
      <c r="F11" s="66">
        <f t="shared" si="0"/>
        <v>14.55</v>
      </c>
      <c r="G11" s="67">
        <f t="shared" si="7"/>
        <v>72.21886942576941</v>
      </c>
      <c r="H11" s="67">
        <f t="shared" si="1"/>
        <v>11.100949523436217</v>
      </c>
      <c r="I11" s="68">
        <v>2</v>
      </c>
      <c r="J11" s="66"/>
      <c r="K11" s="68">
        <v>14.5</v>
      </c>
      <c r="L11" s="65">
        <v>13</v>
      </c>
      <c r="M11" s="65"/>
      <c r="N11" s="65">
        <v>14.7</v>
      </c>
      <c r="O11" s="66">
        <v>14.6</v>
      </c>
      <c r="P11" s="69" t="s">
        <v>106</v>
      </c>
      <c r="Q11" s="70">
        <v>13</v>
      </c>
      <c r="R11" s="67">
        <v>4.5</v>
      </c>
      <c r="S11" s="67"/>
      <c r="T11" s="67">
        <v>0</v>
      </c>
      <c r="U11" s="67"/>
      <c r="V11" s="71">
        <v>4</v>
      </c>
      <c r="W11" s="64">
        <v>1007</v>
      </c>
      <c r="X11" s="121">
        <f t="shared" si="2"/>
        <v>1017.1494677616636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18.289570683885234</v>
      </c>
      <c r="AI11">
        <f t="shared" si="5"/>
        <v>15.365821170728879</v>
      </c>
      <c r="AJ11">
        <f t="shared" si="6"/>
        <v>13.208521170728877</v>
      </c>
      <c r="AK11">
        <f t="shared" si="12"/>
        <v>11.100949523436217</v>
      </c>
    </row>
    <row r="12" spans="1:37" ht="12.75">
      <c r="A12" s="72">
        <v>4</v>
      </c>
      <c r="B12" s="73">
        <v>17.4</v>
      </c>
      <c r="C12" s="74">
        <v>14.5</v>
      </c>
      <c r="D12" s="74">
        <v>21.7</v>
      </c>
      <c r="E12" s="74">
        <v>5.1</v>
      </c>
      <c r="F12" s="75">
        <f t="shared" si="0"/>
        <v>13.399999999999999</v>
      </c>
      <c r="G12" s="67">
        <f t="shared" si="7"/>
        <v>71.41781877729969</v>
      </c>
      <c r="H12" s="76">
        <f t="shared" si="1"/>
        <v>12.180842893972478</v>
      </c>
      <c r="I12" s="77">
        <v>1.6</v>
      </c>
      <c r="J12" s="75"/>
      <c r="K12" s="77">
        <v>14.7</v>
      </c>
      <c r="L12" s="74">
        <v>13.5</v>
      </c>
      <c r="M12" s="74"/>
      <c r="N12" s="74">
        <v>14.8</v>
      </c>
      <c r="O12" s="75">
        <v>14.7</v>
      </c>
      <c r="P12" s="78" t="s">
        <v>109</v>
      </c>
      <c r="Q12" s="79">
        <v>16</v>
      </c>
      <c r="R12" s="76">
        <v>8.1</v>
      </c>
      <c r="S12" s="76"/>
      <c r="T12" s="76">
        <v>0.3</v>
      </c>
      <c r="U12" s="76"/>
      <c r="V12" s="80">
        <v>4</v>
      </c>
      <c r="W12" s="73">
        <v>1008.5</v>
      </c>
      <c r="X12" s="121">
        <f t="shared" si="2"/>
        <v>1018.6188408402877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4</v>
      </c>
      <c r="AD12">
        <f t="shared" si="10"/>
        <v>4</v>
      </c>
      <c r="AE12">
        <f t="shared" si="3"/>
        <v>0</v>
      </c>
      <c r="AF12">
        <f t="shared" si="4"/>
        <v>0</v>
      </c>
      <c r="AH12">
        <f t="shared" si="11"/>
        <v>19.863614328178834</v>
      </c>
      <c r="AI12">
        <f t="shared" si="5"/>
        <v>16.503260083520495</v>
      </c>
      <c r="AJ12">
        <f t="shared" si="6"/>
        <v>14.186160083520495</v>
      </c>
      <c r="AK12">
        <f t="shared" si="12"/>
        <v>12.180842893972478</v>
      </c>
    </row>
    <row r="13" spans="1:37" ht="12.75">
      <c r="A13" s="63">
        <v>5</v>
      </c>
      <c r="B13" s="64">
        <v>16.3</v>
      </c>
      <c r="C13" s="65">
        <v>13.6</v>
      </c>
      <c r="D13" s="65">
        <v>18.1</v>
      </c>
      <c r="E13" s="65">
        <v>13.5</v>
      </c>
      <c r="F13" s="66">
        <f t="shared" si="0"/>
        <v>15.8</v>
      </c>
      <c r="G13" s="67">
        <f t="shared" si="7"/>
        <v>72.39141965686578</v>
      </c>
      <c r="H13" s="67">
        <f t="shared" si="1"/>
        <v>11.329181226193707</v>
      </c>
      <c r="I13" s="68">
        <v>13.1</v>
      </c>
      <c r="J13" s="66"/>
      <c r="K13" s="68">
        <v>17.7</v>
      </c>
      <c r="L13" s="65">
        <v>16.5</v>
      </c>
      <c r="M13" s="65"/>
      <c r="N13" s="65">
        <v>14.9</v>
      </c>
      <c r="O13" s="66">
        <v>14.6</v>
      </c>
      <c r="P13" s="69" t="s">
        <v>112</v>
      </c>
      <c r="Q13" s="70">
        <v>17</v>
      </c>
      <c r="R13" s="67">
        <v>2.1</v>
      </c>
      <c r="S13" s="67"/>
      <c r="T13" s="67">
        <v>0</v>
      </c>
      <c r="U13" s="67"/>
      <c r="V13" s="71">
        <v>4</v>
      </c>
      <c r="W13" s="64">
        <v>1007.3</v>
      </c>
      <c r="X13" s="121">
        <f t="shared" si="2"/>
        <v>1017.4454352022935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18.524367818852948</v>
      </c>
      <c r="AI13">
        <f t="shared" si="5"/>
        <v>15.567352846527232</v>
      </c>
      <c r="AJ13">
        <f t="shared" si="6"/>
        <v>13.41005284652723</v>
      </c>
      <c r="AK13">
        <f t="shared" si="12"/>
        <v>11.329181226193707</v>
      </c>
    </row>
    <row r="14" spans="1:37" ht="12.75">
      <c r="A14" s="72">
        <v>6</v>
      </c>
      <c r="B14" s="73">
        <v>15.2</v>
      </c>
      <c r="C14" s="74">
        <v>13.3</v>
      </c>
      <c r="D14" s="74">
        <v>20.4</v>
      </c>
      <c r="E14" s="74">
        <v>6.4</v>
      </c>
      <c r="F14" s="75">
        <f t="shared" si="0"/>
        <v>13.399999999999999</v>
      </c>
      <c r="G14" s="67">
        <f t="shared" si="7"/>
        <v>79.6283297663734</v>
      </c>
      <c r="H14" s="76">
        <f t="shared" si="1"/>
        <v>11.70501671325332</v>
      </c>
      <c r="I14" s="77">
        <v>3.3</v>
      </c>
      <c r="J14" s="75"/>
      <c r="K14" s="77">
        <v>16</v>
      </c>
      <c r="L14" s="74">
        <v>15</v>
      </c>
      <c r="M14" s="74"/>
      <c r="N14" s="74">
        <v>15</v>
      </c>
      <c r="O14" s="75">
        <v>14.6</v>
      </c>
      <c r="P14" s="78" t="s">
        <v>113</v>
      </c>
      <c r="Q14" s="79">
        <v>10</v>
      </c>
      <c r="R14" s="76">
        <v>1.5</v>
      </c>
      <c r="S14" s="76"/>
      <c r="T14" s="76">
        <v>0.2</v>
      </c>
      <c r="U14" s="76"/>
      <c r="V14" s="80">
        <v>4</v>
      </c>
      <c r="W14" s="73">
        <v>1013.2</v>
      </c>
      <c r="X14" s="121">
        <f t="shared" si="2"/>
        <v>1023.4440186338862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17.264982952894922</v>
      </c>
      <c r="AI14">
        <f t="shared" si="5"/>
        <v>15.265917559839318</v>
      </c>
      <c r="AJ14">
        <f t="shared" si="6"/>
        <v>13.74781755983932</v>
      </c>
      <c r="AK14">
        <f t="shared" si="12"/>
        <v>11.70501671325332</v>
      </c>
    </row>
    <row r="15" spans="1:37" ht="12.75">
      <c r="A15" s="63">
        <v>7</v>
      </c>
      <c r="B15" s="64">
        <v>16.5</v>
      </c>
      <c r="C15" s="65">
        <v>14.9</v>
      </c>
      <c r="D15" s="65">
        <v>19.6</v>
      </c>
      <c r="E15" s="65">
        <v>13.9</v>
      </c>
      <c r="F15" s="66">
        <f t="shared" si="0"/>
        <v>16.75</v>
      </c>
      <c r="G15" s="67">
        <f t="shared" si="7"/>
        <v>83.44844002237079</v>
      </c>
      <c r="H15" s="67">
        <f t="shared" si="1"/>
        <v>13.687679350727343</v>
      </c>
      <c r="I15" s="68">
        <v>13</v>
      </c>
      <c r="J15" s="66"/>
      <c r="K15" s="68">
        <v>16.5</v>
      </c>
      <c r="L15" s="65">
        <v>15.5</v>
      </c>
      <c r="M15" s="65"/>
      <c r="N15" s="65">
        <v>15.2</v>
      </c>
      <c r="O15" s="66">
        <v>14.7</v>
      </c>
      <c r="P15" s="69" t="s">
        <v>104</v>
      </c>
      <c r="Q15" s="70">
        <v>14</v>
      </c>
      <c r="R15" s="67">
        <v>1.3</v>
      </c>
      <c r="S15" s="67"/>
      <c r="T15" s="67">
        <v>1</v>
      </c>
      <c r="U15" s="67"/>
      <c r="V15" s="71">
        <v>5</v>
      </c>
      <c r="W15" s="64">
        <v>1008.6</v>
      </c>
      <c r="X15" s="121">
        <f t="shared" si="2"/>
        <v>1018.7514731592981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18.76180453991678</v>
      </c>
      <c r="AI15">
        <f t="shared" si="5"/>
        <v>16.934833208606896</v>
      </c>
      <c r="AJ15">
        <f t="shared" si="6"/>
        <v>15.656433208606897</v>
      </c>
      <c r="AK15">
        <f t="shared" si="12"/>
        <v>13.687679350727343</v>
      </c>
    </row>
    <row r="16" spans="1:37" ht="12.75">
      <c r="A16" s="72">
        <v>8</v>
      </c>
      <c r="B16" s="73">
        <v>17.8</v>
      </c>
      <c r="C16" s="74">
        <v>15.6</v>
      </c>
      <c r="D16" s="74">
        <v>21.4</v>
      </c>
      <c r="E16" s="74">
        <v>14.4</v>
      </c>
      <c r="F16" s="75">
        <f t="shared" si="0"/>
        <v>17.9</v>
      </c>
      <c r="G16" s="67">
        <f t="shared" si="7"/>
        <v>78.32690655569336</v>
      </c>
      <c r="H16" s="76">
        <f t="shared" si="1"/>
        <v>13.979511962606923</v>
      </c>
      <c r="I16" s="77">
        <v>13.5</v>
      </c>
      <c r="J16" s="75"/>
      <c r="K16" s="77">
        <v>17.5</v>
      </c>
      <c r="L16" s="74">
        <v>16</v>
      </c>
      <c r="M16" s="74"/>
      <c r="N16" s="74">
        <v>15.4</v>
      </c>
      <c r="O16" s="75">
        <v>14.8</v>
      </c>
      <c r="P16" s="78" t="s">
        <v>114</v>
      </c>
      <c r="Q16" s="79">
        <v>30</v>
      </c>
      <c r="R16" s="76">
        <v>2</v>
      </c>
      <c r="S16" s="76"/>
      <c r="T16" s="76">
        <v>8.5</v>
      </c>
      <c r="U16" s="76"/>
      <c r="V16" s="80">
        <v>6</v>
      </c>
      <c r="W16" s="73">
        <v>1002.6</v>
      </c>
      <c r="X16" s="121">
        <f t="shared" si="2"/>
        <v>1012.6457319703221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20.371240520305903</v>
      </c>
      <c r="AI16">
        <f t="shared" si="5"/>
        <v>17.713962526575546</v>
      </c>
      <c r="AJ16">
        <f t="shared" si="6"/>
        <v>15.956162526575545</v>
      </c>
      <c r="AK16">
        <f t="shared" si="12"/>
        <v>13.979511962606923</v>
      </c>
    </row>
    <row r="17" spans="1:47" ht="12.75">
      <c r="A17" s="63">
        <v>9</v>
      </c>
      <c r="B17" s="64">
        <v>15.8</v>
      </c>
      <c r="C17" s="65">
        <v>15.1</v>
      </c>
      <c r="D17" s="65">
        <v>21.6</v>
      </c>
      <c r="E17" s="65">
        <v>14.6</v>
      </c>
      <c r="F17" s="66">
        <f t="shared" si="0"/>
        <v>18.1</v>
      </c>
      <c r="G17" s="67">
        <f t="shared" si="7"/>
        <v>92.49114678402952</v>
      </c>
      <c r="H17" s="67">
        <f t="shared" si="1"/>
        <v>14.58580073526736</v>
      </c>
      <c r="I17" s="68">
        <v>14</v>
      </c>
      <c r="J17" s="66"/>
      <c r="K17" s="68">
        <v>15.8</v>
      </c>
      <c r="L17" s="65">
        <v>15</v>
      </c>
      <c r="M17" s="65"/>
      <c r="N17" s="65">
        <v>15.6</v>
      </c>
      <c r="O17" s="66">
        <v>14.9</v>
      </c>
      <c r="P17" s="69" t="s">
        <v>105</v>
      </c>
      <c r="Q17" s="70">
        <v>22</v>
      </c>
      <c r="R17" s="67">
        <v>1</v>
      </c>
      <c r="S17" s="67"/>
      <c r="T17" s="67">
        <v>11.5</v>
      </c>
      <c r="U17" s="67"/>
      <c r="V17" s="71">
        <v>8</v>
      </c>
      <c r="W17" s="64">
        <v>1005.6</v>
      </c>
      <c r="X17" s="121">
        <f t="shared" si="2"/>
        <v>1015.7459421598684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9</v>
      </c>
      <c r="AF17">
        <f t="shared" si="4"/>
        <v>0</v>
      </c>
      <c r="AH17">
        <f t="shared" si="11"/>
        <v>17.942269597987615</v>
      </c>
      <c r="AI17">
        <f t="shared" si="5"/>
        <v>17.154310910261028</v>
      </c>
      <c r="AJ17">
        <f t="shared" si="6"/>
        <v>16.595010910261028</v>
      </c>
      <c r="AK17">
        <f t="shared" si="12"/>
        <v>14.58580073526736</v>
      </c>
      <c r="AU17">
        <f aca="true" t="shared" si="13" ref="AU17:AU47">W9*(10^(85/(18429.1+(67.53*B9)+(0.003*31)))-1)</f>
        <v>10.06113315310098</v>
      </c>
    </row>
    <row r="18" spans="1:47" ht="12.75">
      <c r="A18" s="72">
        <v>10</v>
      </c>
      <c r="B18" s="73">
        <v>20.1</v>
      </c>
      <c r="C18" s="74">
        <v>17.5</v>
      </c>
      <c r="D18" s="74">
        <v>21.3</v>
      </c>
      <c r="E18" s="74">
        <v>16.9</v>
      </c>
      <c r="F18" s="75">
        <f t="shared" si="0"/>
        <v>19.1</v>
      </c>
      <c r="G18" s="67">
        <f t="shared" si="7"/>
        <v>76.16747402347248</v>
      </c>
      <c r="H18" s="76">
        <f t="shared" si="1"/>
        <v>15.773673333201348</v>
      </c>
      <c r="I18" s="77">
        <v>16.2</v>
      </c>
      <c r="J18" s="75"/>
      <c r="K18" s="77">
        <v>18.3</v>
      </c>
      <c r="L18" s="74">
        <v>17</v>
      </c>
      <c r="M18" s="74"/>
      <c r="N18" s="74">
        <v>15.8</v>
      </c>
      <c r="O18" s="75">
        <v>14.9</v>
      </c>
      <c r="P18" s="78" t="s">
        <v>114</v>
      </c>
      <c r="Q18" s="79">
        <v>21</v>
      </c>
      <c r="R18" s="76">
        <v>1.5</v>
      </c>
      <c r="S18" s="76"/>
      <c r="T18" s="76" t="s">
        <v>116</v>
      </c>
      <c r="U18" s="76"/>
      <c r="V18" s="80">
        <v>8</v>
      </c>
      <c r="W18" s="73">
        <v>996</v>
      </c>
      <c r="X18" s="121">
        <f t="shared" si="2"/>
        <v>1005.900876845426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23.51669164104634</v>
      </c>
      <c r="AI18">
        <f t="shared" si="5"/>
        <v>19.989469996874096</v>
      </c>
      <c r="AJ18">
        <f t="shared" si="6"/>
        <v>17.912069996874095</v>
      </c>
      <c r="AK18">
        <f t="shared" si="12"/>
        <v>15.773673333201348</v>
      </c>
      <c r="AU18">
        <f t="shared" si="13"/>
        <v>10.0762872671412</v>
      </c>
    </row>
    <row r="19" spans="1:47" ht="12.75">
      <c r="A19" s="63">
        <v>11</v>
      </c>
      <c r="B19" s="64">
        <v>17.1</v>
      </c>
      <c r="C19" s="65">
        <v>15</v>
      </c>
      <c r="D19" s="65">
        <v>20.1</v>
      </c>
      <c r="E19" s="65">
        <v>15.1</v>
      </c>
      <c r="F19" s="66">
        <f t="shared" si="0"/>
        <v>17.6</v>
      </c>
      <c r="G19" s="67">
        <f t="shared" si="7"/>
        <v>78.84145911839987</v>
      </c>
      <c r="H19" s="67">
        <f t="shared" si="1"/>
        <v>13.400539786316369</v>
      </c>
      <c r="I19" s="68">
        <v>12.8</v>
      </c>
      <c r="J19" s="66"/>
      <c r="K19" s="68">
        <v>17.6</v>
      </c>
      <c r="L19" s="65">
        <v>17.1</v>
      </c>
      <c r="M19" s="65"/>
      <c r="N19" s="65">
        <v>15.9</v>
      </c>
      <c r="O19" s="66">
        <v>15</v>
      </c>
      <c r="P19" s="69" t="s">
        <v>115</v>
      </c>
      <c r="Q19" s="70">
        <v>21</v>
      </c>
      <c r="R19" s="67">
        <v>0.5</v>
      </c>
      <c r="S19" s="67"/>
      <c r="T19" s="67">
        <v>0.2</v>
      </c>
      <c r="U19" s="67"/>
      <c r="V19" s="71">
        <v>8</v>
      </c>
      <c r="W19" s="64">
        <v>993.9</v>
      </c>
      <c r="X19" s="121">
        <f t="shared" si="2"/>
        <v>1003.8827186533591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19.490204980077856</v>
      </c>
      <c r="AI19">
        <f t="shared" si="5"/>
        <v>17.04426199146042</v>
      </c>
      <c r="AJ19">
        <f t="shared" si="6"/>
        <v>15.366361991460419</v>
      </c>
      <c r="AK19">
        <f t="shared" si="12"/>
        <v>13.400539786316369</v>
      </c>
      <c r="AU19">
        <f t="shared" si="13"/>
        <v>10.14946776166355</v>
      </c>
    </row>
    <row r="20" spans="1:47" ht="12.75">
      <c r="A20" s="72">
        <v>12</v>
      </c>
      <c r="B20" s="73">
        <v>14.2</v>
      </c>
      <c r="C20" s="74">
        <v>13</v>
      </c>
      <c r="D20" s="74">
        <v>15.2</v>
      </c>
      <c r="E20" s="74">
        <v>9.5</v>
      </c>
      <c r="F20" s="75">
        <f t="shared" si="0"/>
        <v>12.35</v>
      </c>
      <c r="G20" s="67">
        <f t="shared" si="7"/>
        <v>86.56164599872587</v>
      </c>
      <c r="H20" s="76">
        <f t="shared" si="1"/>
        <v>11.99208384586985</v>
      </c>
      <c r="I20" s="77">
        <v>6.1</v>
      </c>
      <c r="J20" s="75"/>
      <c r="K20" s="77">
        <v>15.6</v>
      </c>
      <c r="L20" s="74">
        <v>15.7</v>
      </c>
      <c r="M20" s="74"/>
      <c r="N20" s="74">
        <v>15.8</v>
      </c>
      <c r="O20" s="75">
        <v>15</v>
      </c>
      <c r="P20" s="78" t="s">
        <v>117</v>
      </c>
      <c r="Q20" s="79">
        <v>10</v>
      </c>
      <c r="R20" s="76">
        <v>0</v>
      </c>
      <c r="S20" s="76"/>
      <c r="T20" s="76">
        <v>2</v>
      </c>
      <c r="U20" s="76"/>
      <c r="V20" s="80">
        <v>8</v>
      </c>
      <c r="W20" s="73">
        <v>1001.4</v>
      </c>
      <c r="X20" s="121">
        <f t="shared" si="2"/>
        <v>1011.5601573282634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16.185946976106578</v>
      </c>
      <c r="AI20">
        <f t="shared" si="5"/>
        <v>14.96962212299885</v>
      </c>
      <c r="AJ20">
        <f t="shared" si="6"/>
        <v>14.01082212299885</v>
      </c>
      <c r="AK20">
        <f t="shared" si="12"/>
        <v>11.99208384586985</v>
      </c>
      <c r="AU20">
        <f t="shared" si="13"/>
        <v>10.118840840287682</v>
      </c>
    </row>
    <row r="21" spans="1:47" ht="12.75">
      <c r="A21" s="63">
        <v>13</v>
      </c>
      <c r="B21" s="64">
        <v>13.2</v>
      </c>
      <c r="C21" s="65">
        <v>12.2</v>
      </c>
      <c r="D21" s="65">
        <v>19.3</v>
      </c>
      <c r="E21" s="65">
        <v>7.1</v>
      </c>
      <c r="F21" s="66">
        <f t="shared" si="0"/>
        <v>13.2</v>
      </c>
      <c r="G21" s="67">
        <f t="shared" si="7"/>
        <v>88.3855027807813</v>
      </c>
      <c r="H21" s="67">
        <f t="shared" si="1"/>
        <v>11.32356619842408</v>
      </c>
      <c r="I21" s="68">
        <v>4.3</v>
      </c>
      <c r="J21" s="66"/>
      <c r="K21" s="68">
        <v>14.4</v>
      </c>
      <c r="L21" s="65">
        <v>14.3</v>
      </c>
      <c r="M21" s="65"/>
      <c r="N21" s="65">
        <v>15.5</v>
      </c>
      <c r="O21" s="66">
        <v>15</v>
      </c>
      <c r="P21" s="69" t="s">
        <v>140</v>
      </c>
      <c r="Q21" s="70">
        <v>17</v>
      </c>
      <c r="R21" s="67">
        <v>1.5</v>
      </c>
      <c r="S21" s="67"/>
      <c r="T21" s="67">
        <v>0.4</v>
      </c>
      <c r="U21" s="67"/>
      <c r="V21" s="71">
        <v>8</v>
      </c>
      <c r="W21" s="64">
        <v>1001.1</v>
      </c>
      <c r="X21" s="121">
        <f t="shared" si="2"/>
        <v>1011.2927951634406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15.166585036022243</v>
      </c>
      <c r="AI21">
        <f t="shared" si="5"/>
        <v>14.204062438763</v>
      </c>
      <c r="AJ21">
        <f t="shared" si="6"/>
        <v>13.405062438763</v>
      </c>
      <c r="AK21">
        <f t="shared" si="12"/>
        <v>11.32356619842408</v>
      </c>
      <c r="AU21">
        <f t="shared" si="13"/>
        <v>10.145435202293621</v>
      </c>
    </row>
    <row r="22" spans="1:47" ht="12.75">
      <c r="A22" s="72">
        <v>14</v>
      </c>
      <c r="B22" s="73">
        <v>15.3</v>
      </c>
      <c r="C22" s="74">
        <v>14</v>
      </c>
      <c r="D22" s="74">
        <v>20.9</v>
      </c>
      <c r="E22" s="74">
        <v>8.6</v>
      </c>
      <c r="F22" s="75">
        <f t="shared" si="0"/>
        <v>14.75</v>
      </c>
      <c r="G22" s="67">
        <f t="shared" si="7"/>
        <v>85.97175012886935</v>
      </c>
      <c r="H22" s="76">
        <f t="shared" si="1"/>
        <v>12.968384144716794</v>
      </c>
      <c r="I22" s="77">
        <v>5.8</v>
      </c>
      <c r="J22" s="75"/>
      <c r="K22" s="77">
        <v>13.8</v>
      </c>
      <c r="L22" s="74">
        <v>13.9</v>
      </c>
      <c r="M22" s="74"/>
      <c r="N22" s="74">
        <v>15.1</v>
      </c>
      <c r="O22" s="75">
        <v>15</v>
      </c>
      <c r="P22" s="78" t="s">
        <v>118</v>
      </c>
      <c r="Q22" s="79">
        <v>14</v>
      </c>
      <c r="R22" s="76">
        <v>5</v>
      </c>
      <c r="S22" s="76"/>
      <c r="T22" s="76">
        <v>0</v>
      </c>
      <c r="U22" s="76"/>
      <c r="V22" s="80">
        <v>6</v>
      </c>
      <c r="W22" s="73">
        <v>1014.2</v>
      </c>
      <c r="X22" s="121">
        <f t="shared" si="2"/>
        <v>1024.4505533293923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17.376281118859826</v>
      </c>
      <c r="AI22">
        <f t="shared" si="5"/>
        <v>15.977392985196072</v>
      </c>
      <c r="AJ22">
        <f t="shared" si="6"/>
        <v>14.938692985196072</v>
      </c>
      <c r="AK22">
        <f t="shared" si="12"/>
        <v>12.968384144716794</v>
      </c>
      <c r="AU22">
        <f t="shared" si="13"/>
        <v>10.244018633886235</v>
      </c>
    </row>
    <row r="23" spans="1:47" ht="12.75">
      <c r="A23" s="63">
        <v>15</v>
      </c>
      <c r="B23" s="64">
        <v>14.2</v>
      </c>
      <c r="C23" s="65">
        <v>13.7</v>
      </c>
      <c r="D23" s="65">
        <v>20.2</v>
      </c>
      <c r="E23" s="65">
        <v>9.1</v>
      </c>
      <c r="F23" s="66">
        <f t="shared" si="0"/>
        <v>14.649999999999999</v>
      </c>
      <c r="G23" s="67">
        <f t="shared" si="7"/>
        <v>94.33792510299203</v>
      </c>
      <c r="H23" s="67">
        <f t="shared" si="1"/>
        <v>13.30358230789386</v>
      </c>
      <c r="I23" s="68">
        <v>5.9</v>
      </c>
      <c r="J23" s="66"/>
      <c r="K23" s="68">
        <v>15.9</v>
      </c>
      <c r="L23" s="65">
        <v>15.8</v>
      </c>
      <c r="M23" s="65"/>
      <c r="N23" s="65">
        <v>15.1</v>
      </c>
      <c r="O23" s="66">
        <v>14.9</v>
      </c>
      <c r="P23" s="69" t="s">
        <v>115</v>
      </c>
      <c r="Q23" s="70">
        <v>13</v>
      </c>
      <c r="R23" s="67">
        <v>1</v>
      </c>
      <c r="S23" s="67"/>
      <c r="T23" s="67">
        <v>0</v>
      </c>
      <c r="U23" s="67"/>
      <c r="V23" s="71">
        <v>8</v>
      </c>
      <c r="W23" s="64">
        <v>1015</v>
      </c>
      <c r="X23" s="121">
        <f t="shared" si="2"/>
        <v>1025.2981422889827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16.185946976106578</v>
      </c>
      <c r="AI23">
        <f t="shared" si="5"/>
        <v>15.668986535529427</v>
      </c>
      <c r="AJ23">
        <f t="shared" si="6"/>
        <v>15.269486535529428</v>
      </c>
      <c r="AK23">
        <f t="shared" si="12"/>
        <v>13.30358230789386</v>
      </c>
      <c r="AU23">
        <f t="shared" si="13"/>
        <v>10.15147315929812</v>
      </c>
    </row>
    <row r="24" spans="1:47" ht="12.75">
      <c r="A24" s="72">
        <v>16</v>
      </c>
      <c r="B24" s="73">
        <v>18.4</v>
      </c>
      <c r="C24" s="74">
        <v>17.1</v>
      </c>
      <c r="D24" s="74">
        <v>22.2</v>
      </c>
      <c r="E24" s="74">
        <v>17</v>
      </c>
      <c r="F24" s="75">
        <f t="shared" si="0"/>
        <v>19.6</v>
      </c>
      <c r="G24" s="67">
        <f t="shared" si="7"/>
        <v>87.2246790280159</v>
      </c>
      <c r="H24" s="76">
        <f t="shared" si="1"/>
        <v>16.238174593147946</v>
      </c>
      <c r="I24" s="77">
        <v>15</v>
      </c>
      <c r="J24" s="75"/>
      <c r="K24" s="77">
        <v>18</v>
      </c>
      <c r="L24" s="74">
        <v>17</v>
      </c>
      <c r="M24" s="74"/>
      <c r="N24" s="74">
        <v>16</v>
      </c>
      <c r="O24" s="75">
        <v>15</v>
      </c>
      <c r="P24" s="78" t="s">
        <v>119</v>
      </c>
      <c r="Q24" s="79">
        <v>15</v>
      </c>
      <c r="R24" s="76">
        <v>0</v>
      </c>
      <c r="S24" s="76"/>
      <c r="T24" s="76">
        <v>0.4</v>
      </c>
      <c r="U24" s="76"/>
      <c r="V24" s="80">
        <v>8</v>
      </c>
      <c r="W24" s="73">
        <v>1013.2</v>
      </c>
      <c r="X24" s="121">
        <f t="shared" si="2"/>
        <v>1023.3309263877452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21.153995848068842</v>
      </c>
      <c r="AI24">
        <f t="shared" si="5"/>
        <v>19.490204980077856</v>
      </c>
      <c r="AJ24">
        <f t="shared" si="6"/>
        <v>18.451504980077857</v>
      </c>
      <c r="AK24">
        <f t="shared" si="12"/>
        <v>16.238174593147946</v>
      </c>
      <c r="AU24">
        <f t="shared" si="13"/>
        <v>10.045731970322143</v>
      </c>
    </row>
    <row r="25" spans="1:47" ht="12.75">
      <c r="A25" s="63">
        <v>17</v>
      </c>
      <c r="B25" s="64">
        <v>19.2</v>
      </c>
      <c r="C25" s="65">
        <v>17.2</v>
      </c>
      <c r="D25" s="65">
        <v>25.3</v>
      </c>
      <c r="E25" s="65">
        <v>13.3</v>
      </c>
      <c r="F25" s="66">
        <f t="shared" si="0"/>
        <v>19.3</v>
      </c>
      <c r="G25" s="67">
        <f t="shared" si="7"/>
        <v>81.01225681776171</v>
      </c>
      <c r="H25" s="67">
        <f t="shared" si="1"/>
        <v>15.864098978065845</v>
      </c>
      <c r="I25" s="68">
        <v>10</v>
      </c>
      <c r="J25" s="66"/>
      <c r="K25" s="68">
        <v>18.5</v>
      </c>
      <c r="L25" s="65">
        <v>17</v>
      </c>
      <c r="M25" s="65"/>
      <c r="N25" s="65">
        <v>16.4</v>
      </c>
      <c r="O25" s="66">
        <v>15.2</v>
      </c>
      <c r="P25" s="69" t="s">
        <v>119</v>
      </c>
      <c r="Q25" s="70">
        <v>16</v>
      </c>
      <c r="R25" s="67">
        <v>8.5</v>
      </c>
      <c r="S25" s="67"/>
      <c r="T25" s="67">
        <v>0</v>
      </c>
      <c r="U25" s="67"/>
      <c r="V25" s="71">
        <v>4</v>
      </c>
      <c r="W25" s="64">
        <v>1022.2</v>
      </c>
      <c r="X25" s="121">
        <f t="shared" si="2"/>
        <v>1032.3927851885292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22.238591769412757</v>
      </c>
      <c r="AI25">
        <f t="shared" si="5"/>
        <v>19.61398507689028</v>
      </c>
      <c r="AJ25">
        <f t="shared" si="6"/>
        <v>18.01598507689028</v>
      </c>
      <c r="AK25">
        <f t="shared" si="12"/>
        <v>15.864098978065845</v>
      </c>
      <c r="AU25">
        <f t="shared" si="13"/>
        <v>10.145942159868307</v>
      </c>
    </row>
    <row r="26" spans="1:47" ht="12.75">
      <c r="A26" s="72">
        <v>18</v>
      </c>
      <c r="B26" s="73">
        <v>20.6</v>
      </c>
      <c r="C26" s="74">
        <v>19.3</v>
      </c>
      <c r="D26" s="74">
        <v>28.3</v>
      </c>
      <c r="E26" s="74">
        <v>11.1</v>
      </c>
      <c r="F26" s="75">
        <f t="shared" si="0"/>
        <v>19.7</v>
      </c>
      <c r="G26" s="67">
        <f t="shared" si="7"/>
        <v>87.9800859272107</v>
      </c>
      <c r="H26" s="76">
        <f t="shared" si="1"/>
        <v>18.5388376350943</v>
      </c>
      <c r="I26" s="77">
        <v>8.1</v>
      </c>
      <c r="J26" s="75"/>
      <c r="K26" s="77">
        <v>19.5</v>
      </c>
      <c r="L26" s="74">
        <v>19</v>
      </c>
      <c r="M26" s="74"/>
      <c r="N26" s="74">
        <v>16.6</v>
      </c>
      <c r="O26" s="75">
        <v>15.3</v>
      </c>
      <c r="P26" s="78" t="s">
        <v>139</v>
      </c>
      <c r="Q26" s="79">
        <v>7</v>
      </c>
      <c r="R26" s="76">
        <v>10</v>
      </c>
      <c r="S26" s="76"/>
      <c r="T26" s="76">
        <v>0</v>
      </c>
      <c r="U26" s="76"/>
      <c r="V26" s="80">
        <v>4</v>
      </c>
      <c r="W26" s="73">
        <v>1012.7</v>
      </c>
      <c r="X26" s="121">
        <f t="shared" si="2"/>
        <v>1022.7496512129253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24.254161153310413</v>
      </c>
      <c r="AI26">
        <f t="shared" si="5"/>
        <v>22.37753182360666</v>
      </c>
      <c r="AJ26">
        <f t="shared" si="6"/>
        <v>21.338831823606657</v>
      </c>
      <c r="AK26">
        <f t="shared" si="12"/>
        <v>18.5388376350943</v>
      </c>
      <c r="AU26">
        <f t="shared" si="13"/>
        <v>9.90087684542598</v>
      </c>
    </row>
    <row r="27" spans="1:47" ht="12.75">
      <c r="A27" s="63">
        <v>19</v>
      </c>
      <c r="B27" s="64">
        <v>25.6</v>
      </c>
      <c r="C27" s="65">
        <v>20.8</v>
      </c>
      <c r="D27" s="65">
        <v>32</v>
      </c>
      <c r="E27" s="65">
        <v>14.11</v>
      </c>
      <c r="F27" s="66">
        <f t="shared" si="0"/>
        <v>23.055</v>
      </c>
      <c r="G27" s="67">
        <f t="shared" si="7"/>
        <v>63.13664475656502</v>
      </c>
      <c r="H27" s="67">
        <f t="shared" si="1"/>
        <v>18.069451246768903</v>
      </c>
      <c r="I27" s="68">
        <v>11.7</v>
      </c>
      <c r="J27" s="66"/>
      <c r="K27" s="68">
        <v>23.5</v>
      </c>
      <c r="L27" s="65">
        <v>20</v>
      </c>
      <c r="M27" s="65"/>
      <c r="N27" s="65">
        <v>16.8</v>
      </c>
      <c r="O27" s="66">
        <v>15.4</v>
      </c>
      <c r="P27" s="69" t="s">
        <v>134</v>
      </c>
      <c r="Q27" s="70">
        <v>14</v>
      </c>
      <c r="R27" s="67">
        <v>10.6</v>
      </c>
      <c r="S27" s="67"/>
      <c r="T27" s="67">
        <v>0</v>
      </c>
      <c r="U27" s="67"/>
      <c r="V27" s="71">
        <v>0</v>
      </c>
      <c r="W27" s="64">
        <v>1009.1</v>
      </c>
      <c r="X27" s="121">
        <f t="shared" si="2"/>
        <v>1018.9453752582143</v>
      </c>
      <c r="Y27" s="127">
        <v>0</v>
      </c>
      <c r="Z27" s="134">
        <v>0</v>
      </c>
      <c r="AA27" s="127">
        <v>0</v>
      </c>
      <c r="AB27">
        <f t="shared" si="8"/>
        <v>19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19</v>
      </c>
      <c r="AH27">
        <f t="shared" si="11"/>
        <v>32.8170228482753</v>
      </c>
      <c r="AI27">
        <f t="shared" si="5"/>
        <v>24.554767135396354</v>
      </c>
      <c r="AJ27">
        <f t="shared" si="6"/>
        <v>20.719567135396353</v>
      </c>
      <c r="AK27">
        <f t="shared" si="12"/>
        <v>18.069451246768903</v>
      </c>
      <c r="AU27">
        <f t="shared" si="13"/>
        <v>9.982718653359175</v>
      </c>
    </row>
    <row r="28" spans="1:47" ht="12.75">
      <c r="A28" s="72">
        <v>20</v>
      </c>
      <c r="B28" s="73">
        <v>25.5</v>
      </c>
      <c r="C28" s="74">
        <v>22.2</v>
      </c>
      <c r="D28" s="74">
        <v>28.6</v>
      </c>
      <c r="E28" s="74">
        <v>20</v>
      </c>
      <c r="F28" s="75">
        <f t="shared" si="0"/>
        <v>24.3</v>
      </c>
      <c r="G28" s="67">
        <f t="shared" si="7"/>
        <v>73.92100899022422</v>
      </c>
      <c r="H28" s="76">
        <f t="shared" si="1"/>
        <v>20.506759426932028</v>
      </c>
      <c r="I28" s="77">
        <v>16</v>
      </c>
      <c r="J28" s="75"/>
      <c r="K28" s="77">
        <v>23</v>
      </c>
      <c r="L28" s="74">
        <v>21.5</v>
      </c>
      <c r="M28" s="74"/>
      <c r="N28" s="74">
        <v>16.9</v>
      </c>
      <c r="O28" s="75">
        <v>15.5</v>
      </c>
      <c r="P28" s="78" t="s">
        <v>106</v>
      </c>
      <c r="Q28" s="79">
        <v>17</v>
      </c>
      <c r="R28" s="76">
        <v>8.5</v>
      </c>
      <c r="S28" s="76"/>
      <c r="T28" s="76">
        <v>0</v>
      </c>
      <c r="U28" s="76"/>
      <c r="V28" s="80">
        <v>6</v>
      </c>
      <c r="W28" s="73">
        <v>996.9</v>
      </c>
      <c r="X28" s="121">
        <f t="shared" si="2"/>
        <v>1006.629620168719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32.622825555678986</v>
      </c>
      <c r="AI28">
        <f t="shared" si="5"/>
        <v>26.75182181187863</v>
      </c>
      <c r="AJ28">
        <f t="shared" si="6"/>
        <v>24.11512181187863</v>
      </c>
      <c r="AK28">
        <f t="shared" si="12"/>
        <v>20.506759426932028</v>
      </c>
      <c r="AU28">
        <f t="shared" si="13"/>
        <v>10.160157328263427</v>
      </c>
    </row>
    <row r="29" spans="1:47" ht="12.75">
      <c r="A29" s="63">
        <v>21</v>
      </c>
      <c r="B29" s="64">
        <v>18.1</v>
      </c>
      <c r="C29" s="65">
        <v>16</v>
      </c>
      <c r="D29" s="65">
        <v>22.9</v>
      </c>
      <c r="E29" s="65">
        <v>12.9</v>
      </c>
      <c r="F29" s="66">
        <f t="shared" si="0"/>
        <v>17.9</v>
      </c>
      <c r="G29" s="67">
        <f t="shared" si="7"/>
        <v>79.45925922214491</v>
      </c>
      <c r="H29" s="67">
        <f t="shared" si="1"/>
        <v>14.49249340038396</v>
      </c>
      <c r="I29" s="68">
        <v>10</v>
      </c>
      <c r="J29" s="66"/>
      <c r="K29" s="68">
        <v>18.3</v>
      </c>
      <c r="L29" s="65">
        <v>18.1</v>
      </c>
      <c r="M29" s="65"/>
      <c r="N29" s="65">
        <v>17.2</v>
      </c>
      <c r="O29" s="66">
        <v>15.9</v>
      </c>
      <c r="P29" s="69" t="s">
        <v>136</v>
      </c>
      <c r="Q29" s="70">
        <v>9</v>
      </c>
      <c r="R29" s="67">
        <v>0</v>
      </c>
      <c r="S29" s="67"/>
      <c r="T29" s="67">
        <v>5.9</v>
      </c>
      <c r="U29" s="67"/>
      <c r="V29" s="71">
        <v>6</v>
      </c>
      <c r="W29" s="64">
        <v>1007.4</v>
      </c>
      <c r="X29" s="121">
        <f t="shared" si="2"/>
        <v>1017.4833686623219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20.75938576154699</v>
      </c>
      <c r="AI29">
        <f t="shared" si="5"/>
        <v>18.173154145192665</v>
      </c>
      <c r="AJ29">
        <f t="shared" si="6"/>
        <v>16.495254145192664</v>
      </c>
      <c r="AK29">
        <f t="shared" si="12"/>
        <v>14.49249340038396</v>
      </c>
      <c r="AU29">
        <f t="shared" si="13"/>
        <v>10.192795163440513</v>
      </c>
    </row>
    <row r="30" spans="1:47" ht="12.75">
      <c r="A30" s="72">
        <v>22</v>
      </c>
      <c r="B30" s="73">
        <v>20.1</v>
      </c>
      <c r="C30" s="74">
        <v>18</v>
      </c>
      <c r="D30" s="74">
        <v>25.9</v>
      </c>
      <c r="E30" s="74">
        <v>15</v>
      </c>
      <c r="F30" s="75">
        <f t="shared" si="0"/>
        <v>20.45</v>
      </c>
      <c r="G30" s="67">
        <f t="shared" si="7"/>
        <v>80.58697396415087</v>
      </c>
      <c r="H30" s="76">
        <f t="shared" si="1"/>
        <v>16.658106070752638</v>
      </c>
      <c r="I30" s="77">
        <v>13</v>
      </c>
      <c r="J30" s="75"/>
      <c r="K30" s="77">
        <v>18.8</v>
      </c>
      <c r="L30" s="74">
        <v>17</v>
      </c>
      <c r="M30" s="74"/>
      <c r="N30" s="74">
        <v>17.1</v>
      </c>
      <c r="O30" s="75">
        <v>16.1</v>
      </c>
      <c r="P30" s="78" t="s">
        <v>138</v>
      </c>
      <c r="Q30" s="79">
        <v>10</v>
      </c>
      <c r="R30" s="76">
        <v>7</v>
      </c>
      <c r="S30" s="76"/>
      <c r="T30" s="76">
        <v>0</v>
      </c>
      <c r="U30" s="76"/>
      <c r="V30" s="80">
        <v>4</v>
      </c>
      <c r="W30" s="73">
        <v>1009.5</v>
      </c>
      <c r="X30" s="121">
        <f t="shared" si="2"/>
        <v>1019.535075477367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23.51669164104634</v>
      </c>
      <c r="AI30">
        <f t="shared" si="5"/>
        <v>20.629290169999656</v>
      </c>
      <c r="AJ30">
        <f t="shared" si="6"/>
        <v>18.951390169999655</v>
      </c>
      <c r="AK30">
        <f t="shared" si="12"/>
        <v>16.658106070752638</v>
      </c>
      <c r="AU30">
        <f t="shared" si="13"/>
        <v>10.250553329392133</v>
      </c>
    </row>
    <row r="31" spans="1:47" ht="12.75">
      <c r="A31" s="63">
        <v>23</v>
      </c>
      <c r="B31" s="64">
        <v>20.2</v>
      </c>
      <c r="C31" s="65">
        <v>18</v>
      </c>
      <c r="D31" s="65">
        <v>25</v>
      </c>
      <c r="E31" s="65">
        <v>13.6</v>
      </c>
      <c r="F31" s="66">
        <f t="shared" si="0"/>
        <v>19.3</v>
      </c>
      <c r="G31" s="67">
        <f t="shared" si="7"/>
        <v>79.75241168640494</v>
      </c>
      <c r="H31" s="67">
        <f t="shared" si="1"/>
        <v>16.591642852605624</v>
      </c>
      <c r="I31" s="68">
        <v>10.5</v>
      </c>
      <c r="J31" s="66"/>
      <c r="K31" s="68">
        <v>20.2</v>
      </c>
      <c r="L31" s="65">
        <v>19</v>
      </c>
      <c r="M31" s="65"/>
      <c r="N31" s="65">
        <v>17.2</v>
      </c>
      <c r="O31" s="66">
        <v>16.1</v>
      </c>
      <c r="P31" s="69" t="s">
        <v>112</v>
      </c>
      <c r="Q31" s="70">
        <v>8</v>
      </c>
      <c r="R31" s="67">
        <v>6.5</v>
      </c>
      <c r="S31" s="67"/>
      <c r="T31" s="67">
        <v>0</v>
      </c>
      <c r="U31" s="67"/>
      <c r="V31" s="71">
        <v>4</v>
      </c>
      <c r="W31" s="64">
        <v>1011.6</v>
      </c>
      <c r="X31" s="121">
        <f t="shared" si="2"/>
        <v>1021.6525029799369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23.662594987352087</v>
      </c>
      <c r="AI31">
        <f t="shared" si="5"/>
        <v>20.629290169999656</v>
      </c>
      <c r="AJ31">
        <f t="shared" si="6"/>
        <v>18.871490169999657</v>
      </c>
      <c r="AK31">
        <f t="shared" si="12"/>
        <v>16.591642852605624</v>
      </c>
      <c r="AU31">
        <f t="shared" si="13"/>
        <v>10.298142288982802</v>
      </c>
    </row>
    <row r="32" spans="1:47" ht="12.75">
      <c r="A32" s="72">
        <v>24</v>
      </c>
      <c r="B32" s="73">
        <v>20.4</v>
      </c>
      <c r="C32" s="74">
        <v>18.1</v>
      </c>
      <c r="D32" s="74">
        <v>22</v>
      </c>
      <c r="E32" s="74">
        <v>12.2</v>
      </c>
      <c r="F32" s="75">
        <f t="shared" si="0"/>
        <v>17.1</v>
      </c>
      <c r="G32" s="67">
        <f t="shared" si="7"/>
        <v>78.98259109088765</v>
      </c>
      <c r="H32" s="76">
        <f t="shared" si="1"/>
        <v>16.633425798362417</v>
      </c>
      <c r="I32" s="77">
        <v>9</v>
      </c>
      <c r="J32" s="75"/>
      <c r="K32" s="77">
        <v>19</v>
      </c>
      <c r="L32" s="74">
        <v>17</v>
      </c>
      <c r="M32" s="74"/>
      <c r="N32" s="74">
        <v>17.2</v>
      </c>
      <c r="O32" s="75">
        <v>16.2</v>
      </c>
      <c r="P32" s="78" t="s">
        <v>137</v>
      </c>
      <c r="Q32" s="79">
        <v>13</v>
      </c>
      <c r="R32" s="76">
        <v>3</v>
      </c>
      <c r="S32" s="76"/>
      <c r="T32" s="76">
        <v>0</v>
      </c>
      <c r="U32" s="76"/>
      <c r="V32" s="80">
        <v>4</v>
      </c>
      <c r="W32" s="73">
        <v>1008.8</v>
      </c>
      <c r="X32" s="121">
        <f t="shared" si="2"/>
        <v>1018.8178092073475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23.956780222331826</v>
      </c>
      <c r="AI32">
        <f t="shared" si="5"/>
        <v>20.75938576154699</v>
      </c>
      <c r="AJ32">
        <f t="shared" si="6"/>
        <v>18.921685761546993</v>
      </c>
      <c r="AK32">
        <f t="shared" si="12"/>
        <v>16.633425798362417</v>
      </c>
      <c r="AU32">
        <f t="shared" si="13"/>
        <v>10.130926387745092</v>
      </c>
    </row>
    <row r="33" spans="1:47" ht="12.75">
      <c r="A33" s="63">
        <v>25</v>
      </c>
      <c r="B33" s="64">
        <v>17.2</v>
      </c>
      <c r="C33" s="65">
        <v>14.8</v>
      </c>
      <c r="D33" s="65">
        <v>20.4</v>
      </c>
      <c r="E33" s="65">
        <v>12.7</v>
      </c>
      <c r="F33" s="66">
        <f t="shared" si="0"/>
        <v>16.549999999999997</v>
      </c>
      <c r="G33" s="67">
        <f t="shared" si="7"/>
        <v>76.00914106414153</v>
      </c>
      <c r="H33" s="67">
        <f t="shared" si="1"/>
        <v>12.937384887280373</v>
      </c>
      <c r="I33" s="68">
        <v>11</v>
      </c>
      <c r="J33" s="66"/>
      <c r="K33" s="68">
        <v>17.5</v>
      </c>
      <c r="L33" s="65">
        <v>17</v>
      </c>
      <c r="M33" s="65"/>
      <c r="N33" s="65">
        <v>17</v>
      </c>
      <c r="O33" s="66">
        <v>16.3</v>
      </c>
      <c r="P33" s="69" t="s">
        <v>106</v>
      </c>
      <c r="Q33" s="70">
        <v>16</v>
      </c>
      <c r="R33" s="67">
        <v>0.5</v>
      </c>
      <c r="S33" s="67"/>
      <c r="T33" s="67">
        <v>0.2</v>
      </c>
      <c r="U33" s="67"/>
      <c r="V33" s="71">
        <v>6</v>
      </c>
      <c r="W33" s="64">
        <v>1009.1</v>
      </c>
      <c r="X33" s="121">
        <f t="shared" si="2"/>
        <v>1019.231876063742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19.61398507689028</v>
      </c>
      <c r="AI33">
        <f t="shared" si="5"/>
        <v>16.8260215853932</v>
      </c>
      <c r="AJ33">
        <f t="shared" si="6"/>
        <v>14.908421585393201</v>
      </c>
      <c r="AK33">
        <f t="shared" si="12"/>
        <v>12.937384887280373</v>
      </c>
      <c r="AU33">
        <f t="shared" si="13"/>
        <v>10.192785188529097</v>
      </c>
    </row>
    <row r="34" spans="1:47" ht="12.75">
      <c r="A34" s="72">
        <v>26</v>
      </c>
      <c r="B34" s="73">
        <v>19</v>
      </c>
      <c r="C34" s="74">
        <v>16.7</v>
      </c>
      <c r="D34" s="74">
        <v>21.9</v>
      </c>
      <c r="E34" s="74">
        <v>10.8</v>
      </c>
      <c r="F34" s="75">
        <f t="shared" si="0"/>
        <v>16.35</v>
      </c>
      <c r="G34" s="67">
        <f t="shared" si="7"/>
        <v>78.1506380755577</v>
      </c>
      <c r="H34" s="76">
        <f t="shared" si="1"/>
        <v>15.108963948873239</v>
      </c>
      <c r="I34" s="77">
        <v>7.1</v>
      </c>
      <c r="J34" s="75"/>
      <c r="K34" s="77">
        <v>20.9</v>
      </c>
      <c r="L34" s="74">
        <v>19.2</v>
      </c>
      <c r="M34" s="74"/>
      <c r="N34" s="74">
        <v>17</v>
      </c>
      <c r="O34" s="75">
        <v>16.3</v>
      </c>
      <c r="P34" s="78" t="s">
        <v>115</v>
      </c>
      <c r="Q34" s="79">
        <v>12</v>
      </c>
      <c r="R34" s="76">
        <v>1</v>
      </c>
      <c r="S34" s="76"/>
      <c r="T34" s="76">
        <v>0.8</v>
      </c>
      <c r="U34" s="76"/>
      <c r="V34" s="80">
        <v>7</v>
      </c>
      <c r="W34" s="73">
        <v>1011</v>
      </c>
      <c r="X34" s="121">
        <f t="shared" si="2"/>
        <v>1021.0880467773358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21.962976181766184</v>
      </c>
      <c r="AI34">
        <f t="shared" si="5"/>
        <v>19.001906026433034</v>
      </c>
      <c r="AJ34">
        <f t="shared" si="6"/>
        <v>17.164206026433032</v>
      </c>
      <c r="AK34">
        <f t="shared" si="12"/>
        <v>15.108963948873239</v>
      </c>
      <c r="AU34">
        <f t="shared" si="13"/>
        <v>10.049651212925221</v>
      </c>
    </row>
    <row r="35" spans="1:47" ht="12.75">
      <c r="A35" s="63">
        <v>27</v>
      </c>
      <c r="B35" s="64">
        <v>18.3</v>
      </c>
      <c r="C35" s="65">
        <v>16.8</v>
      </c>
      <c r="D35" s="65">
        <v>21.5</v>
      </c>
      <c r="E35" s="65">
        <v>16.2</v>
      </c>
      <c r="F35" s="66">
        <f t="shared" si="0"/>
        <v>18.85</v>
      </c>
      <c r="G35" s="67">
        <f t="shared" si="7"/>
        <v>85.26633877298178</v>
      </c>
      <c r="H35" s="67">
        <f t="shared" si="1"/>
        <v>15.784482561677645</v>
      </c>
      <c r="I35" s="68">
        <v>14.7</v>
      </c>
      <c r="J35" s="66"/>
      <c r="K35" s="68">
        <v>20.5</v>
      </c>
      <c r="L35" s="65">
        <v>19</v>
      </c>
      <c r="M35" s="65"/>
      <c r="N35" s="65">
        <v>17</v>
      </c>
      <c r="O35" s="66">
        <v>16.3</v>
      </c>
      <c r="P35" s="69" t="s">
        <v>112</v>
      </c>
      <c r="Q35" s="70">
        <v>13</v>
      </c>
      <c r="R35" s="67">
        <v>7.8</v>
      </c>
      <c r="S35" s="67"/>
      <c r="T35" s="67">
        <v>0</v>
      </c>
      <c r="U35" s="67"/>
      <c r="V35" s="71">
        <v>7</v>
      </c>
      <c r="W35" s="64">
        <v>1004.3</v>
      </c>
      <c r="X35" s="121">
        <f t="shared" si="2"/>
        <v>1014.3454014295154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21.021735231055334</v>
      </c>
      <c r="AI35">
        <f t="shared" si="5"/>
        <v>19.122963978070903</v>
      </c>
      <c r="AJ35">
        <f t="shared" si="6"/>
        <v>17.924463978070904</v>
      </c>
      <c r="AK35">
        <f t="shared" si="12"/>
        <v>15.784482561677645</v>
      </c>
      <c r="AU35">
        <f t="shared" si="13"/>
        <v>9.845375258214252</v>
      </c>
    </row>
    <row r="36" spans="1:47" ht="12.75">
      <c r="A36" s="72">
        <v>28</v>
      </c>
      <c r="B36" s="73">
        <v>16.8</v>
      </c>
      <c r="C36" s="74">
        <v>14.1</v>
      </c>
      <c r="D36" s="74">
        <v>21.2</v>
      </c>
      <c r="E36" s="74">
        <v>9.5</v>
      </c>
      <c r="F36" s="75">
        <f t="shared" si="0"/>
        <v>15.35</v>
      </c>
      <c r="G36" s="67">
        <f t="shared" si="7"/>
        <v>72.81336259144976</v>
      </c>
      <c r="H36" s="76">
        <f t="shared" si="1"/>
        <v>11.897925599567792</v>
      </c>
      <c r="I36" s="77">
        <v>5.9</v>
      </c>
      <c r="J36" s="75"/>
      <c r="K36" s="77">
        <v>16.5</v>
      </c>
      <c r="L36" s="74">
        <v>16</v>
      </c>
      <c r="M36" s="74"/>
      <c r="N36" s="74">
        <v>16.9</v>
      </c>
      <c r="O36" s="75">
        <v>16.3</v>
      </c>
      <c r="P36" s="78" t="s">
        <v>137</v>
      </c>
      <c r="Q36" s="79">
        <v>15</v>
      </c>
      <c r="R36" s="76">
        <v>5.1</v>
      </c>
      <c r="S36" s="76"/>
      <c r="T36" s="76">
        <v>1.9</v>
      </c>
      <c r="U36" s="76"/>
      <c r="V36" s="80">
        <v>8</v>
      </c>
      <c r="W36" s="73">
        <v>1004.3</v>
      </c>
      <c r="X36" s="121">
        <f t="shared" si="2"/>
        <v>1014.3976741346947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19.122963978070903</v>
      </c>
      <c r="AI36">
        <f t="shared" si="5"/>
        <v>16.081373099585093</v>
      </c>
      <c r="AJ36">
        <f t="shared" si="6"/>
        <v>13.924073099585092</v>
      </c>
      <c r="AK36">
        <f t="shared" si="12"/>
        <v>11.897925599567792</v>
      </c>
      <c r="AU36">
        <f t="shared" si="13"/>
        <v>9.729620168719032</v>
      </c>
    </row>
    <row r="37" spans="1:47" ht="12.75">
      <c r="A37" s="63">
        <v>29</v>
      </c>
      <c r="B37" s="64">
        <v>18.7</v>
      </c>
      <c r="C37" s="65">
        <v>16.6</v>
      </c>
      <c r="D37" s="65">
        <v>20.2</v>
      </c>
      <c r="E37" s="65">
        <v>13.5</v>
      </c>
      <c r="F37" s="66">
        <f t="shared" si="0"/>
        <v>16.85</v>
      </c>
      <c r="G37" s="67">
        <f t="shared" si="7"/>
        <v>79.81206851136338</v>
      </c>
      <c r="H37" s="67">
        <f t="shared" si="1"/>
        <v>15.144624517088834</v>
      </c>
      <c r="I37" s="68">
        <v>12</v>
      </c>
      <c r="J37" s="66"/>
      <c r="K37" s="68">
        <v>18.9</v>
      </c>
      <c r="L37" s="65">
        <v>17.9</v>
      </c>
      <c r="M37" s="65"/>
      <c r="N37" s="65">
        <v>16.7</v>
      </c>
      <c r="O37" s="66">
        <v>16.2</v>
      </c>
      <c r="P37" s="69" t="s">
        <v>149</v>
      </c>
      <c r="Q37" s="70">
        <v>19</v>
      </c>
      <c r="R37" s="67">
        <v>3</v>
      </c>
      <c r="S37" s="67"/>
      <c r="T37" s="67">
        <v>0</v>
      </c>
      <c r="U37" s="67"/>
      <c r="V37" s="71">
        <v>7</v>
      </c>
      <c r="W37" s="64">
        <v>999.8</v>
      </c>
      <c r="X37" s="121">
        <f t="shared" si="2"/>
        <v>1009.7866046070791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21.555161928677002</v>
      </c>
      <c r="AI37">
        <f t="shared" si="5"/>
        <v>18.881520606251</v>
      </c>
      <c r="AJ37">
        <f t="shared" si="6"/>
        <v>17.203620606251004</v>
      </c>
      <c r="AK37">
        <f t="shared" si="12"/>
        <v>15.144624517088834</v>
      </c>
      <c r="AU37">
        <f t="shared" si="13"/>
        <v>10.083368662321956</v>
      </c>
    </row>
    <row r="38" spans="1:47" ht="12.75">
      <c r="A38" s="72">
        <v>30</v>
      </c>
      <c r="B38" s="73">
        <v>17.7</v>
      </c>
      <c r="C38" s="74">
        <v>15</v>
      </c>
      <c r="D38" s="74">
        <v>20.2</v>
      </c>
      <c r="E38" s="74">
        <v>10.4</v>
      </c>
      <c r="F38" s="75">
        <f t="shared" si="0"/>
        <v>15.3</v>
      </c>
      <c r="G38" s="67">
        <f t="shared" si="7"/>
        <v>73.5402668911698</v>
      </c>
      <c r="H38" s="76">
        <f t="shared" si="1"/>
        <v>12.915375791039015</v>
      </c>
      <c r="I38" s="77">
        <v>8</v>
      </c>
      <c r="J38" s="75"/>
      <c r="K38" s="77">
        <v>17.6</v>
      </c>
      <c r="L38" s="74">
        <v>16</v>
      </c>
      <c r="M38" s="74"/>
      <c r="N38" s="74">
        <v>16.8</v>
      </c>
      <c r="O38" s="75">
        <v>16.2</v>
      </c>
      <c r="P38" s="78" t="s">
        <v>112</v>
      </c>
      <c r="Q38" s="79">
        <v>12</v>
      </c>
      <c r="R38" s="76">
        <v>4</v>
      </c>
      <c r="S38" s="76"/>
      <c r="T38" s="76">
        <v>0</v>
      </c>
      <c r="U38" s="76"/>
      <c r="V38" s="80">
        <v>4</v>
      </c>
      <c r="W38" s="73">
        <v>1004.4</v>
      </c>
      <c r="X38" s="121">
        <f t="shared" si="2"/>
        <v>1014.4672477478359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20.243279798659454</v>
      </c>
      <c r="AI38">
        <f t="shared" si="5"/>
        <v>17.04426199146042</v>
      </c>
      <c r="AJ38">
        <f t="shared" si="6"/>
        <v>14.88696199146042</v>
      </c>
      <c r="AK38">
        <f t="shared" si="12"/>
        <v>12.915375791039015</v>
      </c>
      <c r="AU38">
        <f t="shared" si="13"/>
        <v>10.035075477366995</v>
      </c>
    </row>
    <row r="39" spans="1:47" ht="12.75">
      <c r="A39" s="63">
        <v>31</v>
      </c>
      <c r="B39" s="64">
        <v>15.4</v>
      </c>
      <c r="C39" s="65">
        <v>13.5</v>
      </c>
      <c r="D39" s="65">
        <v>19.8</v>
      </c>
      <c r="E39" s="65">
        <v>8</v>
      </c>
      <c r="F39" s="66">
        <f t="shared" si="0"/>
        <v>13.9</v>
      </c>
      <c r="G39" s="67">
        <f t="shared" si="7"/>
        <v>79.75773349506734</v>
      </c>
      <c r="H39" s="67">
        <f t="shared" si="1"/>
        <v>11.924163380598575</v>
      </c>
      <c r="I39" s="68">
        <v>4</v>
      </c>
      <c r="J39" s="66"/>
      <c r="K39" s="68">
        <v>16.5</v>
      </c>
      <c r="L39" s="65">
        <v>15</v>
      </c>
      <c r="M39" s="65"/>
      <c r="N39" s="65">
        <v>16.7</v>
      </c>
      <c r="O39" s="66">
        <v>16.2</v>
      </c>
      <c r="P39" s="69" t="s">
        <v>117</v>
      </c>
      <c r="Q39" s="70">
        <v>15</v>
      </c>
      <c r="R39" s="67">
        <v>5</v>
      </c>
      <c r="S39" s="67"/>
      <c r="T39" s="67">
        <v>0</v>
      </c>
      <c r="U39" s="67"/>
      <c r="V39" s="71">
        <v>7</v>
      </c>
      <c r="W39" s="64">
        <v>1006.8</v>
      </c>
      <c r="X39" s="121">
        <f t="shared" si="2"/>
        <v>1016.9722139838852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17.48820841929759</v>
      </c>
      <c r="AI39">
        <f t="shared" si="5"/>
        <v>15.4662986641253</v>
      </c>
      <c r="AJ39">
        <f t="shared" si="6"/>
        <v>13.9481986641253</v>
      </c>
      <c r="AK39">
        <f t="shared" si="12"/>
        <v>11.924163380598575</v>
      </c>
      <c r="AU39">
        <f t="shared" si="13"/>
        <v>10.052502979936879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10.01780920734754</v>
      </c>
    </row>
    <row r="41" spans="1:47" ht="13.5" thickBot="1">
      <c r="A41" s="113" t="s">
        <v>19</v>
      </c>
      <c r="B41" s="114">
        <f>SUM(B9:B39)</f>
        <v>549.5000000000001</v>
      </c>
      <c r="C41" s="115">
        <f aca="true" t="shared" si="14" ref="C41:V41">SUM(C9:C39)</f>
        <v>485.8</v>
      </c>
      <c r="D41" s="115">
        <f t="shared" si="14"/>
        <v>674.4000000000001</v>
      </c>
      <c r="E41" s="115">
        <f t="shared" si="14"/>
        <v>373.61</v>
      </c>
      <c r="F41" s="116">
        <f t="shared" si="14"/>
        <v>524.0050000000001</v>
      </c>
      <c r="G41" s="117">
        <f t="shared" si="14"/>
        <v>2480.9698526576108</v>
      </c>
      <c r="H41" s="117">
        <f>SUM(H9:H39)</f>
        <v>439.48717104854285</v>
      </c>
      <c r="I41" s="118">
        <f t="shared" si="14"/>
        <v>295.59999999999997</v>
      </c>
      <c r="J41" s="116">
        <f t="shared" si="14"/>
        <v>0</v>
      </c>
      <c r="K41" s="118">
        <f t="shared" si="14"/>
        <v>544.3</v>
      </c>
      <c r="L41" s="115">
        <f t="shared" si="14"/>
        <v>512</v>
      </c>
      <c r="M41" s="115">
        <f t="shared" si="14"/>
        <v>0</v>
      </c>
      <c r="N41" s="115">
        <f t="shared" si="14"/>
        <v>497.8</v>
      </c>
      <c r="O41" s="116">
        <f t="shared" si="14"/>
        <v>476.3</v>
      </c>
      <c r="P41" s="114"/>
      <c r="Q41" s="119">
        <f t="shared" si="14"/>
        <v>482</v>
      </c>
      <c r="R41" s="117">
        <f t="shared" si="14"/>
        <v>124.1</v>
      </c>
      <c r="S41" s="117"/>
      <c r="T41" s="117">
        <f>SUM(T9:T39)</f>
        <v>40.599999999999994</v>
      </c>
      <c r="U41" s="139"/>
      <c r="V41" s="119">
        <f t="shared" si="14"/>
        <v>178</v>
      </c>
      <c r="W41" s="117">
        <f>SUM(W9:W39)</f>
        <v>31192.699999999997</v>
      </c>
      <c r="X41" s="123">
        <f>SUM(X9:X39)</f>
        <v>31505.349753043924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19</v>
      </c>
      <c r="AC41">
        <f>MAX(AC9:AC39)</f>
        <v>4</v>
      </c>
      <c r="AD41">
        <f>MAX(AD9:AD39)</f>
        <v>4</v>
      </c>
      <c r="AE41">
        <f>MAX(AE9:AE39)</f>
        <v>9</v>
      </c>
      <c r="AF41">
        <f>MAX(AF9:AF39)</f>
        <v>19</v>
      </c>
      <c r="AU41">
        <f t="shared" si="13"/>
        <v>10.131876063741954</v>
      </c>
    </row>
    <row r="42" spans="1:47" ht="12.75">
      <c r="A42" s="72" t="s">
        <v>20</v>
      </c>
      <c r="B42" s="73">
        <f>AVERAGE(B9:B39)</f>
        <v>17.725806451612907</v>
      </c>
      <c r="C42" s="74">
        <f aca="true" t="shared" si="15" ref="C42:V42">AVERAGE(C9:C39)</f>
        <v>15.670967741935485</v>
      </c>
      <c r="D42" s="74">
        <f t="shared" si="15"/>
        <v>21.754838709677422</v>
      </c>
      <c r="E42" s="74">
        <f t="shared" si="15"/>
        <v>12.051935483870968</v>
      </c>
      <c r="F42" s="75">
        <f t="shared" si="15"/>
        <v>16.903387096774196</v>
      </c>
      <c r="G42" s="76">
        <f t="shared" si="15"/>
        <v>80.03128556960034</v>
      </c>
      <c r="H42" s="76">
        <f>AVERAGE(H9:H39)</f>
        <v>14.17700551769493</v>
      </c>
      <c r="I42" s="77">
        <f t="shared" si="15"/>
        <v>9.535483870967742</v>
      </c>
      <c r="J42" s="75" t="e">
        <f t="shared" si="15"/>
        <v>#DIV/0!</v>
      </c>
      <c r="K42" s="77">
        <f t="shared" si="15"/>
        <v>17.55806451612903</v>
      </c>
      <c r="L42" s="74">
        <f t="shared" si="15"/>
        <v>16.516129032258064</v>
      </c>
      <c r="M42" s="74" t="e">
        <f t="shared" si="15"/>
        <v>#DIV/0!</v>
      </c>
      <c r="N42" s="74">
        <f t="shared" si="15"/>
        <v>16.058064516129033</v>
      </c>
      <c r="O42" s="75">
        <f t="shared" si="15"/>
        <v>15.364516129032259</v>
      </c>
      <c r="P42" s="73"/>
      <c r="Q42" s="75">
        <f t="shared" si="15"/>
        <v>15.548387096774194</v>
      </c>
      <c r="R42" s="76">
        <f t="shared" si="15"/>
        <v>4.003225806451613</v>
      </c>
      <c r="S42" s="76"/>
      <c r="T42" s="76">
        <f>AVERAGE(T9:T39)</f>
        <v>1.353333333333333</v>
      </c>
      <c r="U42" s="76"/>
      <c r="V42" s="76">
        <f t="shared" si="15"/>
        <v>5.741935483870968</v>
      </c>
      <c r="W42" s="76">
        <f>AVERAGE(W9:W39)</f>
        <v>1006.216129032258</v>
      </c>
      <c r="X42" s="124">
        <f>AVERAGE(X9:X39)</f>
        <v>1016.3016049369007</v>
      </c>
      <c r="Y42" s="127"/>
      <c r="Z42" s="134"/>
      <c r="AA42" s="130"/>
      <c r="AU42">
        <f t="shared" si="13"/>
        <v>10.088046777335789</v>
      </c>
    </row>
    <row r="43" spans="1:47" ht="12.75">
      <c r="A43" s="72" t="s">
        <v>21</v>
      </c>
      <c r="B43" s="73">
        <f>MAX(B9:B39)</f>
        <v>25.6</v>
      </c>
      <c r="C43" s="74">
        <f aca="true" t="shared" si="16" ref="C43:V43">MAX(C9:C39)</f>
        <v>22.2</v>
      </c>
      <c r="D43" s="74">
        <f t="shared" si="16"/>
        <v>32</v>
      </c>
      <c r="E43" s="74">
        <f t="shared" si="16"/>
        <v>20</v>
      </c>
      <c r="F43" s="75">
        <f t="shared" si="16"/>
        <v>24.3</v>
      </c>
      <c r="G43" s="76">
        <f t="shared" si="16"/>
        <v>94.33792510299203</v>
      </c>
      <c r="H43" s="76">
        <f>MAX(H9:H39)</f>
        <v>20.506759426932028</v>
      </c>
      <c r="I43" s="77">
        <f t="shared" si="16"/>
        <v>16.2</v>
      </c>
      <c r="J43" s="75">
        <f t="shared" si="16"/>
        <v>0</v>
      </c>
      <c r="K43" s="77">
        <f t="shared" si="16"/>
        <v>23.5</v>
      </c>
      <c r="L43" s="74">
        <f t="shared" si="16"/>
        <v>21.5</v>
      </c>
      <c r="M43" s="74">
        <f t="shared" si="16"/>
        <v>0</v>
      </c>
      <c r="N43" s="74">
        <f t="shared" si="16"/>
        <v>17.2</v>
      </c>
      <c r="O43" s="75">
        <f t="shared" si="16"/>
        <v>16.3</v>
      </c>
      <c r="P43" s="73"/>
      <c r="Q43" s="70">
        <f t="shared" si="16"/>
        <v>30</v>
      </c>
      <c r="R43" s="76">
        <f t="shared" si="16"/>
        <v>10.6</v>
      </c>
      <c r="S43" s="76"/>
      <c r="T43" s="76">
        <f>MAX(T9:T39)</f>
        <v>11.5</v>
      </c>
      <c r="U43" s="140"/>
      <c r="V43" s="70">
        <f t="shared" si="16"/>
        <v>8</v>
      </c>
      <c r="W43" s="76">
        <f>MAX(W9:W39)</f>
        <v>1022.2</v>
      </c>
      <c r="X43" s="124">
        <f>MAX(X9:X39)</f>
        <v>1032.3927851885292</v>
      </c>
      <c r="Y43" s="127"/>
      <c r="Z43" s="134"/>
      <c r="AA43" s="127"/>
      <c r="AU43">
        <f t="shared" si="13"/>
        <v>10.045401429515433</v>
      </c>
    </row>
    <row r="44" spans="1:47" ht="13.5" thickBot="1">
      <c r="A44" s="81" t="s">
        <v>22</v>
      </c>
      <c r="B44" s="82">
        <f>MIN(B9:B39)</f>
        <v>13.2</v>
      </c>
      <c r="C44" s="83">
        <f aca="true" t="shared" si="17" ref="C44:V44">MIN(C9:C39)</f>
        <v>11.3</v>
      </c>
      <c r="D44" s="83">
        <f t="shared" si="17"/>
        <v>15.2</v>
      </c>
      <c r="E44" s="83">
        <f t="shared" si="17"/>
        <v>5.1</v>
      </c>
      <c r="F44" s="84">
        <f t="shared" si="17"/>
        <v>12.35</v>
      </c>
      <c r="G44" s="85">
        <f t="shared" si="17"/>
        <v>63.13664475656502</v>
      </c>
      <c r="H44" s="85">
        <f>MIN(H9:H39)</f>
        <v>9.194287082299887</v>
      </c>
      <c r="I44" s="86">
        <f t="shared" si="17"/>
        <v>1.6</v>
      </c>
      <c r="J44" s="84">
        <f t="shared" si="17"/>
        <v>0</v>
      </c>
      <c r="K44" s="86">
        <f t="shared" si="17"/>
        <v>12.7</v>
      </c>
      <c r="L44" s="83">
        <f t="shared" si="17"/>
        <v>12.4</v>
      </c>
      <c r="M44" s="83">
        <f t="shared" si="17"/>
        <v>0</v>
      </c>
      <c r="N44" s="83">
        <f t="shared" si="17"/>
        <v>14.7</v>
      </c>
      <c r="O44" s="84">
        <f t="shared" si="17"/>
        <v>14.5</v>
      </c>
      <c r="P44" s="82"/>
      <c r="Q44" s="120">
        <f t="shared" si="17"/>
        <v>7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990.7</v>
      </c>
      <c r="X44" s="125">
        <f>MIN(X9:X39)</f>
        <v>1000.7762872671412</v>
      </c>
      <c r="Y44" s="128"/>
      <c r="Z44" s="136"/>
      <c r="AA44" s="128"/>
      <c r="AU44">
        <f t="shared" si="13"/>
        <v>10.097674134694794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9.986604607079107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10.067247747835925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10.172213983885273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0</v>
      </c>
    </row>
    <row r="61" spans="2:6" ht="12.75">
      <c r="B61">
        <f>DCOUNTA(T8:T38,1,B59:B60)</f>
        <v>16</v>
      </c>
      <c r="C61">
        <f>DCOUNTA(T8:T38,1,C59:C60)</f>
        <v>8</v>
      </c>
      <c r="D61">
        <f>DCOUNTA(T8:T38,1,D59:D60)</f>
        <v>5</v>
      </c>
      <c r="F61">
        <f>DCOUNTA(T8:T38,1,F59:F60)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15</v>
      </c>
      <c r="C64">
        <f>(C61-F61)</f>
        <v>7</v>
      </c>
      <c r="D64">
        <f>(D61-F61)</f>
        <v>4</v>
      </c>
    </row>
  </sheetData>
  <sheetProtection/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PageLayoutView="0" workbookViewId="0" topLeftCell="A1">
      <selection activeCell="P30" sqref="P30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151</v>
      </c>
      <c r="I4" s="60" t="s">
        <v>56</v>
      </c>
      <c r="J4" s="60">
        <v>2016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21.754838709677422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12.051935483870968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16.903387096774196</v>
      </c>
      <c r="D9" s="5">
        <v>0.1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32</v>
      </c>
      <c r="C10" s="5" t="s">
        <v>32</v>
      </c>
      <c r="D10" s="5">
        <f>Data1!$AB$41</f>
        <v>19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5.1</v>
      </c>
      <c r="C11" s="5" t="s">
        <v>32</v>
      </c>
      <c r="D11" s="24">
        <f>Data1!$AC$41</f>
        <v>4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1.6</v>
      </c>
      <c r="C12" s="5" t="s">
        <v>32</v>
      </c>
      <c r="D12" s="24">
        <f>Data1!$AD$41</f>
        <v>4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15.364516129032259</v>
      </c>
      <c r="C13" s="5"/>
      <c r="D13" s="24"/>
      <c r="E13" s="3"/>
      <c r="F13" s="40">
        <v>5</v>
      </c>
      <c r="G13" s="93" t="s">
        <v>129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130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131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132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40.599999999999994</v>
      </c>
      <c r="D17" s="5">
        <v>66</v>
      </c>
      <c r="E17" s="3"/>
      <c r="F17" s="40">
        <v>9</v>
      </c>
      <c r="G17" s="93" t="s">
        <v>128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127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7</v>
      </c>
      <c r="D19" s="5"/>
      <c r="E19" s="3"/>
      <c r="F19" s="40">
        <v>11</v>
      </c>
      <c r="G19" s="93" t="s">
        <v>126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125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11.5</v>
      </c>
      <c r="D21" s="5"/>
      <c r="E21" s="3"/>
      <c r="F21" s="40">
        <v>13</v>
      </c>
      <c r="G21" s="93" t="s">
        <v>124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9</v>
      </c>
      <c r="D22" s="5"/>
      <c r="E22" s="3"/>
      <c r="F22" s="40">
        <v>14</v>
      </c>
      <c r="G22" s="93" t="s">
        <v>123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121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10.6</v>
      </c>
      <c r="D25" s="5" t="s">
        <v>46</v>
      </c>
      <c r="E25" s="5">
        <f>Data1!$AF$41</f>
        <v>19</v>
      </c>
      <c r="F25" s="40">
        <v>17</v>
      </c>
      <c r="G25" s="93" t="s">
        <v>120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124.1</v>
      </c>
      <c r="D26" s="5" t="s">
        <v>46</v>
      </c>
      <c r="E26" s="3"/>
      <c r="F26" s="40">
        <v>18</v>
      </c>
      <c r="G26" s="93" t="s">
        <v>133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135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141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142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30</v>
      </c>
      <c r="D30" s="5"/>
      <c r="E30" s="5"/>
      <c r="F30" s="40">
        <v>22</v>
      </c>
      <c r="G30" s="93" t="s">
        <v>143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145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146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147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148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150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152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1</v>
      </c>
      <c r="D38" s="5"/>
      <c r="E38" s="3"/>
      <c r="F38" s="40">
        <v>30</v>
      </c>
      <c r="G38" s="93" t="s">
        <v>153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154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155</v>
      </c>
      <c r="B43" s="3" t="s">
        <v>156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sheetProtection/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rjeffries</cp:lastModifiedBy>
  <cp:lastPrinted>2008-02-13T09:21:39Z</cp:lastPrinted>
  <dcterms:created xsi:type="dcterms:W3CDTF">1998-03-11T18:30:34Z</dcterms:created>
  <dcterms:modified xsi:type="dcterms:W3CDTF">2016-08-12T09:22:17Z</dcterms:modified>
  <cp:category/>
  <cp:version/>
  <cp:contentType/>
  <cp:contentStatus/>
</cp:coreProperties>
</file>