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<sst xmlns="http://schemas.openxmlformats.org/spreadsheetml/2006/main" count="151" uniqueCount="112">
  <si>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</si>
  <si>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</si>
  <si>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</si>
  <si>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</si>
  <si>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</si>
  <si>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</si>
  <si>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</si>
  <si>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</si>
  <si>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</si>
  <si>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</si>
  <si>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</si>
  <si>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</si>
  <si>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</si>
  <si>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</si>
  <si>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</si>
  <si>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</si>
  <si>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</si>
  <si>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</si>
  <si>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</si>
  <si>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</si>
  <si>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</si>
  <si>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</si>
  <si>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</si>
  <si>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</si>
  <si>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</si>
  <si>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</si>
  <si>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</si>
  <si>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</si>
  <si>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</si>
  <si>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</si>
  <si>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</si>
  <si>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</si>
  <si>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</si>
  <si>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</si>
  <si>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</si>
  <si>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</si>
  <si>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</si>
  <si>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</si>
  <si>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</si>
  <si>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</si>
  <si>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</si>
  <si>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</si>
  <si>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</si>
  <si>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</si>
  <si>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</si>
  <si>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</si>
  <si>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</si>
  <si>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</si>
  <si>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</si>
  <si>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</si>
  <si>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</si>
  <si>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</si>
  <si>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</si>
  <si>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</si>
  <si>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</si>
  <si>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</si>
  <si>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</si>
  <si>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</si>
  <si>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</si>
  <si>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</si>
  <si>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</si>
  <si>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</si>
  <si>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</si>
  <si>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</si>
  <si>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</si>
  <si>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</si>
  <si>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</si>
  <si>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</si>
  <si>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</si>
  <si>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</si>
  <si>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</si>
  <si>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</si>
  <si>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</si>
  <si>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</si>
  <si>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</si>
  <si>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</si>
  <si>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</si>
  <si>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</si>
  <si>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</si>
  <si>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</si>
  <si>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</si>
  <si>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</si>
  <si>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</si>
  <si>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</si>
  <si>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</si>
  <si>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</si>
  <si>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</si>
  <si>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</si>
  <si>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</si>
  <si>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</si>
  <si>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</si>
  <si>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</si>
  <si>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</si>
  <si>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</si>
  <si>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</si>
  <si>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</si>
  <si>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</si>
  <si>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</si>
  <si>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</si>
  <si>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</si>
  <si>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</si>
  <si>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</si>
  <si>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</t>
  </si>
  <si>
    <t>SE</t>
  </si>
  <si>
    <t>SW</t>
  </si>
  <si>
    <t>N</t>
  </si>
  <si>
    <t>NE</t>
  </si>
  <si>
    <t>E</t>
  </si>
  <si>
    <t>W</t>
  </si>
  <si>
    <t>NW</t>
  </si>
  <si>
    <t>tr</t>
  </si>
  <si>
    <t>June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</si>
</sst>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7" fontId="12" fillId="0" borderId="5" xfId="0" applyNumberFormat="1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 horizontal="center"/>
      <protection/>
    </xf>
    <xf numFmtId="167" fontId="12" fillId="0" borderId="7" xfId="0" applyNumberFormat="1" applyFont="1" applyBorder="1" applyAlignment="1" applyProtection="1">
      <alignment horizontal="center"/>
      <protection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165" fontId="0" fillId="2" borderId="6" xfId="0" applyNumberFormat="1" applyFill="1" applyBorder="1" applyAlignment="1">
      <alignment/>
    </xf>
    <xf numFmtId="165" fontId="0" fillId="2" borderId="9" xfId="0" applyNumberFormat="1" applyFill="1" applyBorder="1" applyAlignment="1">
      <alignment/>
    </xf>
    <xf numFmtId="165" fontId="0" fillId="2" borderId="7" xfId="0" applyNumberFormat="1" applyFill="1" applyBorder="1" applyAlignment="1">
      <alignment/>
    </xf>
    <xf numFmtId="165" fontId="0" fillId="2" borderId="4" xfId="0" applyNumberFormat="1" applyFill="1" applyBorder="1" applyAlignment="1">
      <alignment/>
    </xf>
    <xf numFmtId="167" fontId="12" fillId="0" borderId="37" xfId="0" applyNumberFormat="1" applyFont="1" applyBorder="1" applyAlignment="1" applyProtection="1">
      <alignment horizontal="center"/>
      <protection/>
    </xf>
    <xf numFmtId="167" fontId="12" fillId="0" borderId="15" xfId="0" applyNumberFormat="1" applyFont="1" applyBorder="1" applyAlignment="1" applyProtection="1">
      <alignment horizontal="center"/>
      <protection/>
    </xf>
    <xf numFmtId="167" fontId="12" fillId="0" borderId="38" xfId="0" applyNumberFormat="1" applyFont="1" applyBorder="1" applyAlignment="1" applyProtection="1">
      <alignment horizontal="center"/>
      <protection/>
    </xf>
    <xf numFmtId="167" fontId="12" fillId="0" borderId="6" xfId="0" applyNumberFormat="1" applyFont="1" applyBorder="1" applyAlignment="1" applyProtection="1">
      <alignment/>
      <protection/>
    </xf>
    <xf numFmtId="167" fontId="12" fillId="0" borderId="9" xfId="0" applyNumberFormat="1" applyFont="1" applyBorder="1" applyAlignment="1" applyProtection="1">
      <alignment/>
      <protection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167" fontId="12" fillId="0" borderId="12" xfId="0" applyNumberFormat="1" applyFont="1" applyBorder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44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23</c:v>
                </c:pt>
                <c:pt idx="1">
                  <c:v>25.7</c:v>
                </c:pt>
                <c:pt idx="2">
                  <c:v>16.6</c:v>
                </c:pt>
                <c:pt idx="3">
                  <c:v>18.7</c:v>
                </c:pt>
                <c:pt idx="4">
                  <c:v>15.7</c:v>
                </c:pt>
                <c:pt idx="5">
                  <c:v>17.3</c:v>
                </c:pt>
                <c:pt idx="6">
                  <c:v>16.8</c:v>
                </c:pt>
                <c:pt idx="7">
                  <c:v>19.8</c:v>
                </c:pt>
                <c:pt idx="8">
                  <c:v>15.1</c:v>
                </c:pt>
                <c:pt idx="9">
                  <c:v>15.8</c:v>
                </c:pt>
                <c:pt idx="10">
                  <c:v>16.8</c:v>
                </c:pt>
                <c:pt idx="11">
                  <c:v>16.8</c:v>
                </c:pt>
                <c:pt idx="12">
                  <c:v>16.7</c:v>
                </c:pt>
                <c:pt idx="13">
                  <c:v>20.3</c:v>
                </c:pt>
                <c:pt idx="14">
                  <c:v>19.1</c:v>
                </c:pt>
                <c:pt idx="15">
                  <c:v>22.1</c:v>
                </c:pt>
                <c:pt idx="16">
                  <c:v>23.2</c:v>
                </c:pt>
                <c:pt idx="17">
                  <c:v>20.3</c:v>
                </c:pt>
                <c:pt idx="18">
                  <c:v>20.3</c:v>
                </c:pt>
                <c:pt idx="19">
                  <c:v>20.9</c:v>
                </c:pt>
                <c:pt idx="20">
                  <c:v>18.5</c:v>
                </c:pt>
                <c:pt idx="21">
                  <c:v>17.5</c:v>
                </c:pt>
                <c:pt idx="22">
                  <c:v>18.2</c:v>
                </c:pt>
                <c:pt idx="23">
                  <c:v>20</c:v>
                </c:pt>
                <c:pt idx="24">
                  <c:v>20.2</c:v>
                </c:pt>
                <c:pt idx="25">
                  <c:v>22.2</c:v>
                </c:pt>
                <c:pt idx="26">
                  <c:v>17.4</c:v>
                </c:pt>
                <c:pt idx="27">
                  <c:v>16.9</c:v>
                </c:pt>
                <c:pt idx="28">
                  <c:v>18.4</c:v>
                </c:pt>
                <c:pt idx="29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6</c:v>
                </c:pt>
                <c:pt idx="1">
                  <c:v>8.2</c:v>
                </c:pt>
                <c:pt idx="2">
                  <c:v>11.3</c:v>
                </c:pt>
                <c:pt idx="3">
                  <c:v>6.8</c:v>
                </c:pt>
                <c:pt idx="4">
                  <c:v>8.9</c:v>
                </c:pt>
                <c:pt idx="5">
                  <c:v>12.5</c:v>
                </c:pt>
                <c:pt idx="6">
                  <c:v>13.6</c:v>
                </c:pt>
                <c:pt idx="7">
                  <c:v>11.6</c:v>
                </c:pt>
                <c:pt idx="8">
                  <c:v>12.6</c:v>
                </c:pt>
                <c:pt idx="9">
                  <c:v>10.5</c:v>
                </c:pt>
                <c:pt idx="10">
                  <c:v>7.2</c:v>
                </c:pt>
                <c:pt idx="11">
                  <c:v>9.6</c:v>
                </c:pt>
                <c:pt idx="12">
                  <c:v>10.1</c:v>
                </c:pt>
                <c:pt idx="13">
                  <c:v>11</c:v>
                </c:pt>
                <c:pt idx="14">
                  <c:v>12.7</c:v>
                </c:pt>
                <c:pt idx="15">
                  <c:v>13.6</c:v>
                </c:pt>
                <c:pt idx="16">
                  <c:v>14.8</c:v>
                </c:pt>
                <c:pt idx="17">
                  <c:v>12.6</c:v>
                </c:pt>
                <c:pt idx="18">
                  <c:v>10</c:v>
                </c:pt>
                <c:pt idx="19">
                  <c:v>8.5</c:v>
                </c:pt>
                <c:pt idx="20">
                  <c:v>11.7</c:v>
                </c:pt>
                <c:pt idx="21">
                  <c:v>11.7</c:v>
                </c:pt>
                <c:pt idx="22">
                  <c:v>9.2</c:v>
                </c:pt>
                <c:pt idx="23">
                  <c:v>7</c:v>
                </c:pt>
                <c:pt idx="24">
                  <c:v>9</c:v>
                </c:pt>
                <c:pt idx="25">
                  <c:v>7.3</c:v>
                </c:pt>
                <c:pt idx="26">
                  <c:v>8.1</c:v>
                </c:pt>
                <c:pt idx="27">
                  <c:v>7.3</c:v>
                </c:pt>
                <c:pt idx="28">
                  <c:v>8.3</c:v>
                </c:pt>
                <c:pt idx="29">
                  <c:v>13.2</c:v>
                </c:pt>
              </c:numCache>
            </c:numRef>
          </c:val>
          <c:smooth val="0"/>
        </c:ser>
        <c:marker val="1"/>
        <c:axId val="20196125"/>
        <c:axId val="47547398"/>
      </c:lineChart>
      <c:catAx>
        <c:axId val="20196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47398"/>
        <c:crosses val="autoZero"/>
        <c:auto val="1"/>
        <c:lblOffset val="100"/>
        <c:noMultiLvlLbl val="0"/>
      </c:catAx>
      <c:valAx>
        <c:axId val="4754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0196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4.1</c:v>
                </c:pt>
                <c:pt idx="3">
                  <c:v>0</c:v>
                </c:pt>
                <c:pt idx="4">
                  <c:v>17.1</c:v>
                </c:pt>
                <c:pt idx="5">
                  <c:v>0.2</c:v>
                </c:pt>
                <c:pt idx="6">
                  <c:v>6.3</c:v>
                </c:pt>
                <c:pt idx="7">
                  <c:v>0</c:v>
                </c:pt>
                <c:pt idx="8">
                  <c:v>3.5</c:v>
                </c:pt>
                <c:pt idx="9">
                  <c:v>2</c:v>
                </c:pt>
                <c:pt idx="10">
                  <c:v>0.9</c:v>
                </c:pt>
                <c:pt idx="11">
                  <c:v>0</c:v>
                </c:pt>
                <c:pt idx="12">
                  <c:v>3.5</c:v>
                </c:pt>
                <c:pt idx="13">
                  <c:v>0.5</c:v>
                </c:pt>
                <c:pt idx="14">
                  <c:v>1.2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0.9</c:v>
                </c:pt>
              </c:numCache>
            </c:numRef>
          </c:val>
        </c:ser>
        <c:axId val="25273399"/>
        <c:axId val="26134000"/>
      </c:barChart>
      <c:catAx>
        <c:axId val="2527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52733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33879409"/>
        <c:axId val="36479226"/>
      </c:barChart>
      <c:catAx>
        <c:axId val="338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79226"/>
        <c:crosses val="autoZero"/>
        <c:auto val="1"/>
        <c:lblOffset val="100"/>
        <c:noMultiLvlLbl val="0"/>
      </c:catAx>
      <c:valAx>
        <c:axId val="36479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3879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4.7</c:v>
                </c:pt>
                <c:pt idx="1">
                  <c:v>4.9</c:v>
                </c:pt>
                <c:pt idx="2">
                  <c:v>9.3</c:v>
                </c:pt>
                <c:pt idx="3">
                  <c:v>4.4</c:v>
                </c:pt>
                <c:pt idx="4">
                  <c:v>4.1</c:v>
                </c:pt>
                <c:pt idx="5">
                  <c:v>12.1</c:v>
                </c:pt>
                <c:pt idx="6">
                  <c:v>13.1</c:v>
                </c:pt>
                <c:pt idx="7">
                  <c:v>11.5</c:v>
                </c:pt>
                <c:pt idx="8">
                  <c:v>11.4</c:v>
                </c:pt>
                <c:pt idx="9">
                  <c:v>7.5</c:v>
                </c:pt>
                <c:pt idx="10">
                  <c:v>5</c:v>
                </c:pt>
                <c:pt idx="11">
                  <c:v>4.7</c:v>
                </c:pt>
                <c:pt idx="12">
                  <c:v>6.9</c:v>
                </c:pt>
                <c:pt idx="13">
                  <c:v>11.9</c:v>
                </c:pt>
                <c:pt idx="14">
                  <c:v>9.9</c:v>
                </c:pt>
                <c:pt idx="15">
                  <c:v>11.6</c:v>
                </c:pt>
                <c:pt idx="16">
                  <c:v>11.8</c:v>
                </c:pt>
                <c:pt idx="17">
                  <c:v>9.8</c:v>
                </c:pt>
                <c:pt idx="18">
                  <c:v>7.2</c:v>
                </c:pt>
                <c:pt idx="19">
                  <c:v>4.2</c:v>
                </c:pt>
                <c:pt idx="20">
                  <c:v>9.5</c:v>
                </c:pt>
                <c:pt idx="21">
                  <c:v>11.6</c:v>
                </c:pt>
                <c:pt idx="22">
                  <c:v>6.6</c:v>
                </c:pt>
                <c:pt idx="23">
                  <c:v>2.8</c:v>
                </c:pt>
                <c:pt idx="24">
                  <c:v>4.9</c:v>
                </c:pt>
                <c:pt idx="25">
                  <c:v>2.8</c:v>
                </c:pt>
                <c:pt idx="26">
                  <c:v>3.9</c:v>
                </c:pt>
                <c:pt idx="27">
                  <c:v>3</c:v>
                </c:pt>
                <c:pt idx="28">
                  <c:v>5.3</c:v>
                </c:pt>
                <c:pt idx="29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9877579"/>
        <c:axId val="2027300"/>
      </c:lineChart>
      <c:catAx>
        <c:axId val="59877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7300"/>
        <c:crosses val="autoZero"/>
        <c:auto val="1"/>
        <c:lblOffset val="100"/>
        <c:noMultiLvlLbl val="0"/>
      </c:catAx>
      <c:valAx>
        <c:axId val="202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98775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</c:numCache>
            </c:numRef>
          </c:val>
          <c:smooth val="0"/>
        </c:ser>
        <c:marker val="1"/>
        <c:axId val="18245701"/>
        <c:axId val="29993582"/>
      </c:lineChart>
      <c:catAx>
        <c:axId val="18245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93582"/>
        <c:crosses val="autoZero"/>
        <c:auto val="1"/>
        <c:lblOffset val="100"/>
        <c:noMultiLvlLbl val="0"/>
      </c:catAx>
      <c:valAx>
        <c:axId val="29993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82457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1506783"/>
        <c:axId val="13561048"/>
      </c:lineChart>
      <c:catAx>
        <c:axId val="150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506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1026</c:v>
                </c:pt>
                <c:pt idx="1">
                  <c:v>1018</c:v>
                </c:pt>
                <c:pt idx="2">
                  <c:v>1010</c:v>
                </c:pt>
                <c:pt idx="3">
                  <c:v>1008</c:v>
                </c:pt>
                <c:pt idx="4">
                  <c:v>1004</c:v>
                </c:pt>
                <c:pt idx="5">
                  <c:v>1004</c:v>
                </c:pt>
                <c:pt idx="6">
                  <c:v>1005</c:v>
                </c:pt>
                <c:pt idx="7">
                  <c:v>1008</c:v>
                </c:pt>
                <c:pt idx="8">
                  <c:v>1006</c:v>
                </c:pt>
                <c:pt idx="9">
                  <c:v>1006</c:v>
                </c:pt>
                <c:pt idx="10">
                  <c:v>1013</c:v>
                </c:pt>
                <c:pt idx="11">
                  <c:v>1014</c:v>
                </c:pt>
                <c:pt idx="12">
                  <c:v>1014</c:v>
                </c:pt>
                <c:pt idx="13">
                  <c:v>1015</c:v>
                </c:pt>
                <c:pt idx="14">
                  <c:v>1013</c:v>
                </c:pt>
                <c:pt idx="15">
                  <c:v>1015</c:v>
                </c:pt>
                <c:pt idx="16">
                  <c:v>1013</c:v>
                </c:pt>
                <c:pt idx="17">
                  <c:v>1016</c:v>
                </c:pt>
                <c:pt idx="18">
                  <c:v>1022</c:v>
                </c:pt>
                <c:pt idx="19">
                  <c:v>1021</c:v>
                </c:pt>
                <c:pt idx="20">
                  <c:v>1020</c:v>
                </c:pt>
                <c:pt idx="21">
                  <c:v>1017</c:v>
                </c:pt>
                <c:pt idx="22">
                  <c:v>1020</c:v>
                </c:pt>
                <c:pt idx="23">
                  <c:v>1027</c:v>
                </c:pt>
                <c:pt idx="24">
                  <c:v>1028</c:v>
                </c:pt>
                <c:pt idx="25">
                  <c:v>1024</c:v>
                </c:pt>
                <c:pt idx="26">
                  <c:v>1020</c:v>
                </c:pt>
                <c:pt idx="27">
                  <c:v>1023</c:v>
                </c:pt>
                <c:pt idx="28">
                  <c:v>1023</c:v>
                </c:pt>
                <c:pt idx="29">
                  <c:v>1016</c:v>
                </c:pt>
              </c:numCache>
            </c:numRef>
          </c:val>
        </c:ser>
        <c:axId val="54940569"/>
        <c:axId val="24703074"/>
      </c:barChart>
      <c:catAx>
        <c:axId val="54940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03074"/>
        <c:crosses val="autoZero"/>
        <c:auto val="1"/>
        <c:lblOffset val="100"/>
        <c:noMultiLvlLbl val="0"/>
      </c:catAx>
      <c:valAx>
        <c:axId val="2470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4940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12.407647587859127</c:v>
                </c:pt>
                <c:pt idx="1">
                  <c:v>13.589101046100454</c:v>
                </c:pt>
                <c:pt idx="2">
                  <c:v>10.258834561865191</c:v>
                </c:pt>
                <c:pt idx="3">
                  <c:v>9.633001996034848</c:v>
                </c:pt>
                <c:pt idx="4">
                  <c:v>10.825579262488139</c:v>
                </c:pt>
                <c:pt idx="5">
                  <c:v>14.450413292201317</c:v>
                </c:pt>
                <c:pt idx="6">
                  <c:v>14.551262819247585</c:v>
                </c:pt>
                <c:pt idx="7">
                  <c:v>13.463230334047822</c:v>
                </c:pt>
                <c:pt idx="8">
                  <c:v>10.290611148334953</c:v>
                </c:pt>
                <c:pt idx="9">
                  <c:v>10.80997680981698</c:v>
                </c:pt>
                <c:pt idx="10">
                  <c:v>9.197429567317291</c:v>
                </c:pt>
                <c:pt idx="11">
                  <c:v>9.909429344628549</c:v>
                </c:pt>
                <c:pt idx="12">
                  <c:v>10.417919271780297</c:v>
                </c:pt>
                <c:pt idx="13">
                  <c:v>15.228268009776118</c:v>
                </c:pt>
                <c:pt idx="14">
                  <c:v>12.55475803051985</c:v>
                </c:pt>
                <c:pt idx="15">
                  <c:v>15.857870253369118</c:v>
                </c:pt>
                <c:pt idx="16">
                  <c:v>15.408799917594166</c:v>
                </c:pt>
                <c:pt idx="17">
                  <c:v>12.354023380760834</c:v>
                </c:pt>
                <c:pt idx="18">
                  <c:v>10.56408997670447</c:v>
                </c:pt>
                <c:pt idx="19">
                  <c:v>11.332489439728263</c:v>
                </c:pt>
                <c:pt idx="20">
                  <c:v>10.14624609833101</c:v>
                </c:pt>
                <c:pt idx="21">
                  <c:v>12.496171213268427</c:v>
                </c:pt>
                <c:pt idx="22">
                  <c:v>12.033633198734819</c:v>
                </c:pt>
                <c:pt idx="23">
                  <c:v>9.501019160457199</c:v>
                </c:pt>
                <c:pt idx="24">
                  <c:v>10.63834263982745</c:v>
                </c:pt>
                <c:pt idx="25">
                  <c:v>9.902549671102912</c:v>
                </c:pt>
                <c:pt idx="26">
                  <c:v>9.606788382667489</c:v>
                </c:pt>
                <c:pt idx="27">
                  <c:v>9.198080142067331</c:v>
                </c:pt>
                <c:pt idx="28">
                  <c:v>10.148734621172864</c:v>
                </c:pt>
                <c:pt idx="29">
                  <c:v>13.9929728683777</c:v>
                </c:pt>
              </c:numCache>
            </c:numRef>
          </c:val>
          <c:smooth val="0"/>
        </c:ser>
        <c:marker val="1"/>
        <c:axId val="21001075"/>
        <c:axId val="54791948"/>
      </c:lineChart>
      <c:catAx>
        <c:axId val="2100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auto val="1"/>
        <c:lblOffset val="100"/>
        <c:noMultiLvlLbl val="0"/>
      </c:catAx>
      <c:valAx>
        <c:axId val="54791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1001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7d96d80-f79e-4f71-9ecb-6ac54c27f046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0.028</cdr:y>
    </cdr:from>
    <cdr:to>
      <cdr:x>0.8965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f6a824c-44bf-49e0-93ab-94168b08b462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bf9d211-4101-4dee-a2a7-19f9c7655892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0b269e0-9ece-4c16-b307-f97bac70b8d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62f72de-3b5f-4aca-b28c-b13e42620d92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874a098-7feb-4f04-9935-33a35c19be55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fa714b2-1556-48ee-9e79-34f45f29a052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db1630d-de1f-4481-971f-fe753a9b93e7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0.84275</cdr:x>
      <cdr:y>0.03675</cdr:y>
    </cdr:from>
    <cdr:to>
      <cdr:x>0.9335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91900" y="25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2325146-00fd-4eac-970c-00a46b120d04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O8" sqref="O8"/>
      <selection pane="bottomLeft" activeCell="R6" sqref="R6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111</v>
      </c>
      <c r="R4" s="60">
        <v>2002</v>
      </c>
      <c r="S4" s="7"/>
      <c r="T4" s="7"/>
      <c r="U4" s="60"/>
      <c r="V4" s="18"/>
      <c r="W4" s="97"/>
      <c r="X4" s="94"/>
      <c r="Y4" s="180" t="s">
        <v>96</v>
      </c>
      <c r="Z4" s="12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98"/>
      <c r="X5" s="95"/>
      <c r="Y5" s="181"/>
      <c r="Z5" s="122"/>
      <c r="AA5" s="42" t="s">
        <v>89</v>
      </c>
    </row>
    <row r="6" spans="1:26" ht="13.5" customHeight="1" thickBot="1">
      <c r="A6" s="31" t="s">
        <v>0</v>
      </c>
      <c r="B6" s="175" t="s">
        <v>1</v>
      </c>
      <c r="C6" s="176"/>
      <c r="D6" s="176"/>
      <c r="E6" s="176"/>
      <c r="F6" s="177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99" t="s">
        <v>65</v>
      </c>
      <c r="X6" s="178" t="s">
        <v>29</v>
      </c>
      <c r="Y6" s="181"/>
      <c r="Z6" s="12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0" t="s">
        <v>67</v>
      </c>
      <c r="X7" s="178"/>
      <c r="Y7" s="181"/>
      <c r="Z7" s="122"/>
    </row>
    <row r="8" spans="1:41" ht="40.5" thickBot="1">
      <c r="A8" s="33"/>
      <c r="B8" s="135" t="s">
        <v>16</v>
      </c>
      <c r="C8" s="136" t="s">
        <v>17</v>
      </c>
      <c r="D8" s="136" t="s">
        <v>14</v>
      </c>
      <c r="E8" s="136" t="s">
        <v>15</v>
      </c>
      <c r="F8" s="10" t="s">
        <v>61</v>
      </c>
      <c r="G8" s="33" t="s">
        <v>39</v>
      </c>
      <c r="H8" s="33" t="s">
        <v>85</v>
      </c>
      <c r="I8" s="155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5" t="s">
        <v>90</v>
      </c>
      <c r="Q8" s="160" t="s">
        <v>97</v>
      </c>
      <c r="R8" s="10" t="s">
        <v>12</v>
      </c>
      <c r="S8" s="167" t="s">
        <v>20</v>
      </c>
      <c r="T8" s="33" t="s">
        <v>99</v>
      </c>
      <c r="U8" s="33" t="s">
        <v>21</v>
      </c>
      <c r="V8" s="33" t="s">
        <v>68</v>
      </c>
      <c r="W8" s="171" t="s">
        <v>68</v>
      </c>
      <c r="X8" s="179"/>
      <c r="Y8" s="182"/>
      <c r="Z8" s="122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2">
        <v>1</v>
      </c>
      <c r="B9" s="137">
        <v>16.9</v>
      </c>
      <c r="C9" s="148">
        <v>14.4</v>
      </c>
      <c r="D9" s="142">
        <v>23</v>
      </c>
      <c r="E9" s="143">
        <v>6</v>
      </c>
      <c r="F9" s="130">
        <f aca="true" t="shared" si="0" ref="F9:F38">AVERAGE(D9:E9)</f>
        <v>14.5</v>
      </c>
      <c r="G9" s="65">
        <f>100*(AI9/AG9)</f>
        <v>74.82262297612162</v>
      </c>
      <c r="H9" s="153">
        <f aca="true" t="shared" si="1" ref="H9:H38">AJ9</f>
        <v>12.407647587859127</v>
      </c>
      <c r="I9" s="156">
        <v>4.7</v>
      </c>
      <c r="J9" s="130"/>
      <c r="K9" s="66"/>
      <c r="L9" s="64"/>
      <c r="M9" s="64"/>
      <c r="N9" s="64"/>
      <c r="O9" s="111"/>
      <c r="P9" s="137" t="s">
        <v>102</v>
      </c>
      <c r="Q9" s="161">
        <v>16</v>
      </c>
      <c r="R9" s="164"/>
      <c r="S9" s="156">
        <v>0</v>
      </c>
      <c r="T9" s="130"/>
      <c r="U9" s="68"/>
      <c r="V9" s="153"/>
      <c r="W9" s="172">
        <v>1026</v>
      </c>
      <c r="X9" s="168">
        <v>0</v>
      </c>
      <c r="Y9" s="123">
        <v>0</v>
      </c>
      <c r="Z9" s="116">
        <v>0</v>
      </c>
      <c r="AA9">
        <f>IF((MAX($D$9:$D$39)=$D9),A9,0)</f>
        <v>0</v>
      </c>
      <c r="AB9">
        <f>IF((MIN($E$9:$E$39)=$E9),A9,0)</f>
        <v>1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19.24469765091116</v>
      </c>
      <c r="AH9">
        <f aca="true" t="shared" si="4" ref="AH9:AH39">IF(V9&gt;=0,6.107*EXP(17.38*(C9/(239+C9))),6.107*EXP(22.44*(C9/(272.4+C9))))</f>
        <v>16.39688756623579</v>
      </c>
      <c r="AI9">
        <f aca="true" t="shared" si="5" ref="AI9:AI39">IF(C9&gt;=0,AH9-(0.000799*1000*(B9-C9)),AH9-(0.00072*1000*(B9-C9)))</f>
        <v>14.399387566235792</v>
      </c>
      <c r="AJ9">
        <f>239*LN(AI9/6.107)/(17.38-LN(AI9/6.107))</f>
        <v>12.407647587859127</v>
      </c>
      <c r="AL9">
        <f>COUNTIF(U9:U39,"&lt;1")</f>
        <v>0</v>
      </c>
      <c r="AM9">
        <f>COUNTIF(E9:E39,"&lt;0")</f>
        <v>0</v>
      </c>
      <c r="AN9">
        <f>COUNTIF(I9:I39,"&lt;0")</f>
        <v>0</v>
      </c>
      <c r="AO9">
        <f>COUNTIF(Q9:Q39,"&gt;=39")</f>
        <v>0</v>
      </c>
    </row>
    <row r="10" spans="1:36" ht="12.75">
      <c r="A10" s="133">
        <v>2</v>
      </c>
      <c r="B10" s="138">
        <v>17.1</v>
      </c>
      <c r="C10" s="149">
        <v>15.1</v>
      </c>
      <c r="D10" s="144">
        <v>25.7</v>
      </c>
      <c r="E10" s="145">
        <v>8.2</v>
      </c>
      <c r="F10" s="140">
        <f t="shared" si="0"/>
        <v>16.95</v>
      </c>
      <c r="G10" s="65">
        <f aca="true" t="shared" si="6" ref="G10:G38">100*(AI10/AG10)</f>
        <v>79.81604568121318</v>
      </c>
      <c r="H10" s="114">
        <f t="shared" si="1"/>
        <v>13.589101046100454</v>
      </c>
      <c r="I10" s="157">
        <v>4.9</v>
      </c>
      <c r="J10" s="140"/>
      <c r="K10" s="74"/>
      <c r="L10" s="71"/>
      <c r="M10" s="71"/>
      <c r="N10" s="71"/>
      <c r="O10" s="159"/>
      <c r="P10" s="138" t="s">
        <v>103</v>
      </c>
      <c r="Q10" s="162">
        <v>20</v>
      </c>
      <c r="R10" s="165"/>
      <c r="S10" s="157" t="s">
        <v>110</v>
      </c>
      <c r="T10" s="140"/>
      <c r="U10" s="75"/>
      <c r="V10" s="114"/>
      <c r="W10" s="173">
        <v>1018</v>
      </c>
      <c r="X10" s="169">
        <v>0</v>
      </c>
      <c r="Y10" s="124">
        <v>0</v>
      </c>
      <c r="Z10" s="117">
        <v>0</v>
      </c>
      <c r="AA10">
        <f aca="true" t="shared" si="7" ref="AA10:AA39">IF((MAX($D$9:$D$39)=$D10),A10,0)</f>
        <v>2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19.490204980077856</v>
      </c>
      <c r="AH10">
        <f t="shared" si="4"/>
        <v>17.154310910261028</v>
      </c>
      <c r="AI10">
        <f t="shared" si="5"/>
        <v>15.556310910261027</v>
      </c>
      <c r="AJ10">
        <f aca="true" t="shared" si="11" ref="AJ10:AJ39">239*LN(AI10/6.107)/(17.38-LN(AI10/6.107))</f>
        <v>13.589101046100454</v>
      </c>
    </row>
    <row r="11" spans="1:36" ht="12.75">
      <c r="A11" s="132">
        <v>3</v>
      </c>
      <c r="B11" s="138">
        <v>13.7</v>
      </c>
      <c r="C11" s="149">
        <v>11.9</v>
      </c>
      <c r="D11" s="144">
        <v>16.6</v>
      </c>
      <c r="E11" s="145">
        <v>11.3</v>
      </c>
      <c r="F11" s="130">
        <f t="shared" si="0"/>
        <v>13.950000000000001</v>
      </c>
      <c r="G11" s="65">
        <f t="shared" si="6"/>
        <v>79.69742739893181</v>
      </c>
      <c r="H11" s="153">
        <f t="shared" si="1"/>
        <v>10.258834561865191</v>
      </c>
      <c r="I11" s="157">
        <v>9.3</v>
      </c>
      <c r="J11" s="130"/>
      <c r="K11" s="66"/>
      <c r="L11" s="64"/>
      <c r="M11" s="64"/>
      <c r="N11" s="64"/>
      <c r="O11" s="111"/>
      <c r="P11" s="138" t="s">
        <v>104</v>
      </c>
      <c r="Q11" s="162">
        <v>21</v>
      </c>
      <c r="R11" s="164"/>
      <c r="S11" s="157">
        <v>4.1</v>
      </c>
      <c r="T11" s="130"/>
      <c r="U11" s="68"/>
      <c r="V11" s="153"/>
      <c r="W11" s="173">
        <v>1010</v>
      </c>
      <c r="X11" s="169">
        <v>0</v>
      </c>
      <c r="Y11" s="124">
        <v>0</v>
      </c>
      <c r="Z11" s="117">
        <v>0</v>
      </c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15.668986535529427</v>
      </c>
      <c r="AH11">
        <f t="shared" si="4"/>
        <v>13.925979168301964</v>
      </c>
      <c r="AI11">
        <f t="shared" si="5"/>
        <v>12.487779168301966</v>
      </c>
      <c r="AJ11">
        <f t="shared" si="11"/>
        <v>10.258834561865191</v>
      </c>
    </row>
    <row r="12" spans="1:36" ht="12.75">
      <c r="A12" s="133">
        <v>4</v>
      </c>
      <c r="B12" s="138">
        <v>13.7</v>
      </c>
      <c r="C12" s="149">
        <v>11.6</v>
      </c>
      <c r="D12" s="151">
        <v>18.7</v>
      </c>
      <c r="E12" s="152">
        <v>6.8</v>
      </c>
      <c r="F12" s="140">
        <f t="shared" si="0"/>
        <v>12.75</v>
      </c>
      <c r="G12" s="65">
        <f t="shared" si="6"/>
        <v>76.4235376010599</v>
      </c>
      <c r="H12" s="114">
        <f t="shared" si="1"/>
        <v>9.633001996034848</v>
      </c>
      <c r="I12" s="157">
        <v>4.4</v>
      </c>
      <c r="J12" s="140"/>
      <c r="K12" s="74"/>
      <c r="L12" s="71"/>
      <c r="M12" s="71"/>
      <c r="N12" s="71"/>
      <c r="O12" s="159"/>
      <c r="P12" s="138" t="s">
        <v>104</v>
      </c>
      <c r="Q12" s="162">
        <v>15</v>
      </c>
      <c r="R12" s="165"/>
      <c r="S12" s="157">
        <v>0</v>
      </c>
      <c r="T12" s="140"/>
      <c r="U12" s="75"/>
      <c r="V12" s="114"/>
      <c r="W12" s="173">
        <v>1008</v>
      </c>
      <c r="X12" s="169">
        <v>0</v>
      </c>
      <c r="Y12" s="124">
        <v>0</v>
      </c>
      <c r="Z12" s="117"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15.668986535529427</v>
      </c>
      <c r="AH12">
        <f t="shared" si="4"/>
        <v>13.652693816685344</v>
      </c>
      <c r="AI12">
        <f t="shared" si="5"/>
        <v>11.974793816685345</v>
      </c>
      <c r="AJ12">
        <f t="shared" si="11"/>
        <v>9.633001996034848</v>
      </c>
    </row>
    <row r="13" spans="1:36" ht="12.75">
      <c r="A13" s="132">
        <v>5</v>
      </c>
      <c r="B13" s="138">
        <v>14.4</v>
      </c>
      <c r="C13" s="149">
        <v>12.5</v>
      </c>
      <c r="D13" s="151">
        <v>15.7</v>
      </c>
      <c r="E13" s="152">
        <v>8.9</v>
      </c>
      <c r="F13" s="130">
        <f t="shared" si="0"/>
        <v>12.3</v>
      </c>
      <c r="G13" s="65">
        <f t="shared" si="6"/>
        <v>79.09376244300508</v>
      </c>
      <c r="H13" s="153">
        <f t="shared" si="1"/>
        <v>10.825579262488139</v>
      </c>
      <c r="I13" s="157">
        <v>4.1</v>
      </c>
      <c r="J13" s="130"/>
      <c r="K13" s="66"/>
      <c r="L13" s="64"/>
      <c r="M13" s="64"/>
      <c r="N13" s="64"/>
      <c r="O13" s="111"/>
      <c r="P13" s="138" t="s">
        <v>105</v>
      </c>
      <c r="Q13" s="162">
        <v>21</v>
      </c>
      <c r="R13" s="164"/>
      <c r="S13" s="157">
        <v>17.1</v>
      </c>
      <c r="T13" s="130"/>
      <c r="U13" s="68"/>
      <c r="V13" s="153"/>
      <c r="W13" s="173">
        <v>1004</v>
      </c>
      <c r="X13" s="169">
        <v>0</v>
      </c>
      <c r="Y13" s="124">
        <v>0</v>
      </c>
      <c r="Z13" s="117"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5</v>
      </c>
      <c r="AE13">
        <f t="shared" si="3"/>
        <v>5</v>
      </c>
      <c r="AG13">
        <f t="shared" si="10"/>
        <v>16.39688756623579</v>
      </c>
      <c r="AH13">
        <f t="shared" si="4"/>
        <v>14.487015299685174</v>
      </c>
      <c r="AI13">
        <f t="shared" si="5"/>
        <v>12.968915299685174</v>
      </c>
      <c r="AJ13">
        <f t="shared" si="11"/>
        <v>10.825579262488139</v>
      </c>
    </row>
    <row r="14" spans="1:36" ht="12.75">
      <c r="A14" s="133">
        <v>6</v>
      </c>
      <c r="B14" s="138">
        <v>14.8</v>
      </c>
      <c r="C14" s="149">
        <v>14.6</v>
      </c>
      <c r="D14" s="151">
        <v>17.3</v>
      </c>
      <c r="E14" s="152">
        <v>12.5</v>
      </c>
      <c r="F14" s="140">
        <f t="shared" si="0"/>
        <v>14.9</v>
      </c>
      <c r="G14" s="65">
        <f t="shared" si="6"/>
        <v>97.76784064414134</v>
      </c>
      <c r="H14" s="114">
        <f t="shared" si="1"/>
        <v>14.450413292201317</v>
      </c>
      <c r="I14" s="157">
        <v>12.1</v>
      </c>
      <c r="J14" s="140"/>
      <c r="K14" s="74"/>
      <c r="L14" s="71"/>
      <c r="M14" s="71"/>
      <c r="N14" s="71"/>
      <c r="O14" s="159"/>
      <c r="P14" s="138" t="s">
        <v>106</v>
      </c>
      <c r="Q14" s="162">
        <v>20</v>
      </c>
      <c r="R14" s="165"/>
      <c r="S14" s="157">
        <v>0.2</v>
      </c>
      <c r="T14" s="140"/>
      <c r="U14" s="75"/>
      <c r="V14" s="114"/>
      <c r="W14" s="173">
        <v>1004</v>
      </c>
      <c r="X14" s="169">
        <v>0</v>
      </c>
      <c r="Y14" s="124">
        <v>0</v>
      </c>
      <c r="Z14" s="117"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16.8260215853932</v>
      </c>
      <c r="AH14">
        <f t="shared" si="4"/>
        <v>16.61023797035605</v>
      </c>
      <c r="AI14">
        <f t="shared" si="5"/>
        <v>16.45043797035605</v>
      </c>
      <c r="AJ14">
        <f t="shared" si="11"/>
        <v>14.450413292201317</v>
      </c>
    </row>
    <row r="15" spans="1:36" ht="12.75">
      <c r="A15" s="132">
        <v>7</v>
      </c>
      <c r="B15" s="138">
        <v>14.9</v>
      </c>
      <c r="C15" s="149">
        <v>14.7</v>
      </c>
      <c r="D15" s="151">
        <v>16.8</v>
      </c>
      <c r="E15" s="152">
        <v>13.6</v>
      </c>
      <c r="F15" s="130">
        <f t="shared" si="0"/>
        <v>15.2</v>
      </c>
      <c r="G15" s="65">
        <f t="shared" si="6"/>
        <v>97.77494678036234</v>
      </c>
      <c r="H15" s="153">
        <f t="shared" si="1"/>
        <v>14.551262819247585</v>
      </c>
      <c r="I15" s="157">
        <v>13.1</v>
      </c>
      <c r="J15" s="130"/>
      <c r="K15" s="66"/>
      <c r="L15" s="64"/>
      <c r="M15" s="64"/>
      <c r="N15" s="64"/>
      <c r="O15" s="111"/>
      <c r="P15" s="138" t="s">
        <v>106</v>
      </c>
      <c r="Q15" s="162">
        <v>15</v>
      </c>
      <c r="R15" s="164"/>
      <c r="S15" s="157">
        <v>6.3</v>
      </c>
      <c r="T15" s="130"/>
      <c r="U15" s="68"/>
      <c r="V15" s="153"/>
      <c r="W15" s="173">
        <v>1005</v>
      </c>
      <c r="X15" s="169">
        <v>0</v>
      </c>
      <c r="Y15" s="124">
        <v>0</v>
      </c>
      <c r="Z15" s="117"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16.934833208606896</v>
      </c>
      <c r="AH15">
        <f t="shared" si="4"/>
        <v>16.717824157058523</v>
      </c>
      <c r="AI15">
        <f t="shared" si="5"/>
        <v>16.558024157058522</v>
      </c>
      <c r="AJ15">
        <f t="shared" si="11"/>
        <v>14.551262819247585</v>
      </c>
    </row>
    <row r="16" spans="1:36" ht="12.75">
      <c r="A16" s="133">
        <v>8</v>
      </c>
      <c r="B16" s="138">
        <v>14</v>
      </c>
      <c r="C16" s="149">
        <v>13.7</v>
      </c>
      <c r="D16" s="151">
        <v>19.8</v>
      </c>
      <c r="E16" s="152">
        <v>11.6</v>
      </c>
      <c r="F16" s="140">
        <f t="shared" si="0"/>
        <v>15.7</v>
      </c>
      <c r="G16" s="65">
        <f t="shared" si="6"/>
        <v>96.56948758677653</v>
      </c>
      <c r="H16" s="114">
        <f t="shared" si="1"/>
        <v>13.463230334047822</v>
      </c>
      <c r="I16" s="157">
        <v>11.5</v>
      </c>
      <c r="J16" s="140"/>
      <c r="K16" s="74"/>
      <c r="L16" s="71"/>
      <c r="M16" s="71"/>
      <c r="N16" s="71"/>
      <c r="O16" s="159"/>
      <c r="P16" s="138" t="s">
        <v>107</v>
      </c>
      <c r="Q16" s="162">
        <v>11</v>
      </c>
      <c r="R16" s="165"/>
      <c r="S16" s="157">
        <v>0</v>
      </c>
      <c r="T16" s="140"/>
      <c r="U16" s="75"/>
      <c r="V16" s="114"/>
      <c r="W16" s="173">
        <v>1008</v>
      </c>
      <c r="X16" s="169">
        <v>0</v>
      </c>
      <c r="Y16" s="124">
        <v>0</v>
      </c>
      <c r="Z16" s="117">
        <v>0</v>
      </c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2"/>
        <v>0</v>
      </c>
      <c r="AE16">
        <f t="shared" si="3"/>
        <v>8</v>
      </c>
      <c r="AG16">
        <f t="shared" si="10"/>
        <v>15.977392985196072</v>
      </c>
      <c r="AH16">
        <f t="shared" si="4"/>
        <v>15.668986535529427</v>
      </c>
      <c r="AI16">
        <f t="shared" si="5"/>
        <v>15.429286535529426</v>
      </c>
      <c r="AJ16">
        <f t="shared" si="11"/>
        <v>13.463230334047822</v>
      </c>
    </row>
    <row r="17" spans="1:46" ht="12.75">
      <c r="A17" s="132">
        <v>9</v>
      </c>
      <c r="B17" s="138">
        <v>12.6</v>
      </c>
      <c r="C17" s="149">
        <v>11.4</v>
      </c>
      <c r="D17" s="151">
        <v>15.1</v>
      </c>
      <c r="E17" s="152">
        <v>12.6</v>
      </c>
      <c r="F17" s="130">
        <f t="shared" si="0"/>
        <v>13.85</v>
      </c>
      <c r="G17" s="65">
        <f t="shared" si="6"/>
        <v>85.81790674805652</v>
      </c>
      <c r="H17" s="153">
        <f t="shared" si="1"/>
        <v>10.290611148334953</v>
      </c>
      <c r="I17" s="157">
        <v>11.4</v>
      </c>
      <c r="J17" s="130"/>
      <c r="K17" s="66"/>
      <c r="L17" s="64"/>
      <c r="M17" s="64"/>
      <c r="N17" s="64"/>
      <c r="O17" s="111"/>
      <c r="P17" s="138" t="s">
        <v>103</v>
      </c>
      <c r="Q17" s="162">
        <v>21</v>
      </c>
      <c r="R17" s="164"/>
      <c r="S17" s="157">
        <v>3.5</v>
      </c>
      <c r="T17" s="130"/>
      <c r="U17" s="68"/>
      <c r="V17" s="153"/>
      <c r="W17" s="173">
        <v>1006</v>
      </c>
      <c r="X17" s="169">
        <v>0</v>
      </c>
      <c r="Y17" s="124">
        <v>0</v>
      </c>
      <c r="Z17" s="117">
        <v>0</v>
      </c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14.58242756341879</v>
      </c>
      <c r="AH17">
        <f t="shared" si="4"/>
        <v>13.473134087977627</v>
      </c>
      <c r="AI17">
        <f t="shared" si="5"/>
        <v>12.514334087977627</v>
      </c>
      <c r="AJ17">
        <f t="shared" si="11"/>
        <v>10.290611148334953</v>
      </c>
      <c r="AT17">
        <f aca="true" t="shared" si="12" ref="AT17:AT47">V9*(10^(85/(18429.1+(67.53*B9)+(0.003*31)))-1)</f>
        <v>0</v>
      </c>
    </row>
    <row r="18" spans="1:46" ht="12.75">
      <c r="A18" s="133">
        <v>10</v>
      </c>
      <c r="B18" s="138">
        <v>12.9</v>
      </c>
      <c r="C18" s="149">
        <v>11.8</v>
      </c>
      <c r="D18" s="151">
        <v>15.8</v>
      </c>
      <c r="E18" s="152">
        <v>10.5</v>
      </c>
      <c r="F18" s="140">
        <f t="shared" si="0"/>
        <v>13.15</v>
      </c>
      <c r="G18" s="65">
        <f t="shared" si="6"/>
        <v>87.11314205852722</v>
      </c>
      <c r="H18" s="114">
        <f t="shared" si="1"/>
        <v>10.80997680981698</v>
      </c>
      <c r="I18" s="157">
        <v>7.5</v>
      </c>
      <c r="J18" s="140"/>
      <c r="K18" s="74"/>
      <c r="L18" s="71"/>
      <c r="M18" s="71"/>
      <c r="N18" s="71"/>
      <c r="O18" s="159"/>
      <c r="P18" s="138" t="s">
        <v>108</v>
      </c>
      <c r="Q18" s="162">
        <v>34</v>
      </c>
      <c r="R18" s="165"/>
      <c r="S18" s="157">
        <v>2</v>
      </c>
      <c r="T18" s="140"/>
      <c r="U18" s="75"/>
      <c r="V18" s="114"/>
      <c r="W18" s="173">
        <v>1006</v>
      </c>
      <c r="X18" s="169">
        <v>0</v>
      </c>
      <c r="Y18" s="124">
        <v>0</v>
      </c>
      <c r="Z18" s="117">
        <v>0</v>
      </c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14.871986197959439</v>
      </c>
      <c r="AH18">
        <f t="shared" si="4"/>
        <v>13.834354463552966</v>
      </c>
      <c r="AI18">
        <f t="shared" si="5"/>
        <v>12.955454463552966</v>
      </c>
      <c r="AJ18">
        <f t="shared" si="11"/>
        <v>10.80997680981698</v>
      </c>
      <c r="AT18">
        <f t="shared" si="12"/>
        <v>0</v>
      </c>
    </row>
    <row r="19" spans="1:46" ht="12.75">
      <c r="A19" s="132">
        <v>11</v>
      </c>
      <c r="B19" s="138">
        <v>9.6</v>
      </c>
      <c r="C19" s="149">
        <v>9.4</v>
      </c>
      <c r="D19" s="151">
        <v>16.8</v>
      </c>
      <c r="E19" s="152">
        <v>7.2</v>
      </c>
      <c r="F19" s="130">
        <f t="shared" si="0"/>
        <v>12</v>
      </c>
      <c r="G19" s="65">
        <f t="shared" si="6"/>
        <v>97.32625830752146</v>
      </c>
      <c r="H19" s="153">
        <f t="shared" si="1"/>
        <v>9.197429567317291</v>
      </c>
      <c r="I19" s="157">
        <v>5</v>
      </c>
      <c r="J19" s="130"/>
      <c r="K19" s="66"/>
      <c r="L19" s="64"/>
      <c r="M19" s="64"/>
      <c r="N19" s="64"/>
      <c r="O19" s="111"/>
      <c r="P19" s="138" t="s">
        <v>108</v>
      </c>
      <c r="Q19" s="162">
        <v>23</v>
      </c>
      <c r="R19" s="164"/>
      <c r="S19" s="157">
        <v>0.9</v>
      </c>
      <c r="T19" s="130"/>
      <c r="U19" s="68"/>
      <c r="V19" s="153"/>
      <c r="W19" s="173">
        <v>1013</v>
      </c>
      <c r="X19" s="169">
        <v>0</v>
      </c>
      <c r="Y19" s="124">
        <v>0</v>
      </c>
      <c r="Z19" s="117">
        <v>0</v>
      </c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11.948265205112428</v>
      </c>
      <c r="AH19">
        <f t="shared" si="4"/>
        <v>11.78859945679543</v>
      </c>
      <c r="AI19">
        <f t="shared" si="5"/>
        <v>11.62879945679543</v>
      </c>
      <c r="AJ19">
        <f t="shared" si="11"/>
        <v>9.197429567317291</v>
      </c>
      <c r="AT19">
        <f t="shared" si="12"/>
        <v>0</v>
      </c>
    </row>
    <row r="20" spans="1:46" ht="12.75">
      <c r="A20" s="133">
        <v>12</v>
      </c>
      <c r="B20" s="138">
        <v>10.5</v>
      </c>
      <c r="C20" s="149">
        <v>10.2</v>
      </c>
      <c r="D20" s="151">
        <v>16.8</v>
      </c>
      <c r="E20" s="152">
        <v>9.6</v>
      </c>
      <c r="F20" s="140">
        <f t="shared" si="0"/>
        <v>13.2</v>
      </c>
      <c r="G20" s="65">
        <f t="shared" si="6"/>
        <v>96.12690322962564</v>
      </c>
      <c r="H20" s="114">
        <f t="shared" si="1"/>
        <v>9.909429344628549</v>
      </c>
      <c r="I20" s="157">
        <v>4.7</v>
      </c>
      <c r="J20" s="140"/>
      <c r="K20" s="74"/>
      <c r="L20" s="71"/>
      <c r="M20" s="71"/>
      <c r="N20" s="71"/>
      <c r="O20" s="159"/>
      <c r="P20" s="138" t="s">
        <v>104</v>
      </c>
      <c r="Q20" s="162">
        <v>18</v>
      </c>
      <c r="R20" s="165"/>
      <c r="S20" s="157">
        <v>0</v>
      </c>
      <c r="T20" s="140"/>
      <c r="U20" s="75"/>
      <c r="V20" s="114"/>
      <c r="W20" s="173">
        <v>1014</v>
      </c>
      <c r="X20" s="169">
        <v>0</v>
      </c>
      <c r="Y20" s="124">
        <v>0</v>
      </c>
      <c r="Z20" s="117"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12.690561141441451</v>
      </c>
      <c r="AH20">
        <f t="shared" si="4"/>
        <v>12.4387434277299</v>
      </c>
      <c r="AI20">
        <f t="shared" si="5"/>
        <v>12.1990434277299</v>
      </c>
      <c r="AJ20">
        <f t="shared" si="11"/>
        <v>9.909429344628549</v>
      </c>
      <c r="AT20">
        <f t="shared" si="12"/>
        <v>0</v>
      </c>
    </row>
    <row r="21" spans="1:46" ht="12.75">
      <c r="A21" s="132">
        <v>13</v>
      </c>
      <c r="B21" s="138">
        <v>11</v>
      </c>
      <c r="C21" s="149">
        <v>10.7</v>
      </c>
      <c r="D21" s="151">
        <v>16.7</v>
      </c>
      <c r="E21" s="152">
        <v>10.1</v>
      </c>
      <c r="F21" s="130">
        <f t="shared" si="0"/>
        <v>13.399999999999999</v>
      </c>
      <c r="G21" s="65">
        <f t="shared" si="6"/>
        <v>96.19661459803697</v>
      </c>
      <c r="H21" s="153">
        <f t="shared" si="1"/>
        <v>10.417919271780297</v>
      </c>
      <c r="I21" s="157">
        <v>6.9</v>
      </c>
      <c r="J21" s="130"/>
      <c r="K21" s="66"/>
      <c r="L21" s="64"/>
      <c r="M21" s="64"/>
      <c r="N21" s="64"/>
      <c r="O21" s="111"/>
      <c r="P21" s="138" t="s">
        <v>104</v>
      </c>
      <c r="Q21" s="162">
        <v>14</v>
      </c>
      <c r="R21" s="164"/>
      <c r="S21" s="157">
        <v>3.5</v>
      </c>
      <c r="T21" s="130"/>
      <c r="U21" s="68"/>
      <c r="V21" s="153"/>
      <c r="W21" s="173">
        <v>1014</v>
      </c>
      <c r="X21" s="169">
        <v>0</v>
      </c>
      <c r="Y21" s="124">
        <v>0</v>
      </c>
      <c r="Z21" s="117"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13.120234466007751</v>
      </c>
      <c r="AH21">
        <f t="shared" si="4"/>
        <v>12.86092138362429</v>
      </c>
      <c r="AI21">
        <f t="shared" si="5"/>
        <v>12.62122138362429</v>
      </c>
      <c r="AJ21">
        <f t="shared" si="11"/>
        <v>10.417919271780297</v>
      </c>
      <c r="AT21">
        <f t="shared" si="12"/>
        <v>0</v>
      </c>
    </row>
    <row r="22" spans="1:46" ht="12.75">
      <c r="A22" s="133">
        <v>14</v>
      </c>
      <c r="B22" s="138">
        <v>15.4</v>
      </c>
      <c r="C22" s="149">
        <v>15.3</v>
      </c>
      <c r="D22" s="151">
        <v>20.3</v>
      </c>
      <c r="E22" s="152">
        <v>11</v>
      </c>
      <c r="F22" s="140">
        <f t="shared" si="0"/>
        <v>15.65</v>
      </c>
      <c r="G22" s="65">
        <f t="shared" si="6"/>
        <v>98.90310490452477</v>
      </c>
      <c r="H22" s="114">
        <f t="shared" si="1"/>
        <v>15.228268009776118</v>
      </c>
      <c r="I22" s="157">
        <v>11.9</v>
      </c>
      <c r="J22" s="140"/>
      <c r="K22" s="74"/>
      <c r="L22" s="71"/>
      <c r="M22" s="71"/>
      <c r="N22" s="71"/>
      <c r="O22" s="159"/>
      <c r="P22" s="138" t="s">
        <v>102</v>
      </c>
      <c r="Q22" s="162">
        <v>28</v>
      </c>
      <c r="R22" s="165"/>
      <c r="S22" s="157">
        <v>0.5</v>
      </c>
      <c r="T22" s="140"/>
      <c r="U22" s="75"/>
      <c r="V22" s="114"/>
      <c r="W22" s="173">
        <v>1015</v>
      </c>
      <c r="X22" s="169">
        <v>0</v>
      </c>
      <c r="Y22" s="124">
        <v>0</v>
      </c>
      <c r="Z22" s="117"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17.48820841929759</v>
      </c>
      <c r="AH22">
        <f t="shared" si="4"/>
        <v>17.376281118859826</v>
      </c>
      <c r="AI22">
        <f t="shared" si="5"/>
        <v>17.296381118859827</v>
      </c>
      <c r="AJ22">
        <f t="shared" si="11"/>
        <v>15.228268009776118</v>
      </c>
      <c r="AT22">
        <f t="shared" si="12"/>
        <v>0</v>
      </c>
    </row>
    <row r="23" spans="1:46" ht="12.75">
      <c r="A23" s="132">
        <v>15</v>
      </c>
      <c r="B23" s="138">
        <v>15.8</v>
      </c>
      <c r="C23" s="149">
        <v>14</v>
      </c>
      <c r="D23" s="151">
        <v>19.1</v>
      </c>
      <c r="E23" s="152">
        <v>12.7</v>
      </c>
      <c r="F23" s="130">
        <f t="shared" si="0"/>
        <v>15.9</v>
      </c>
      <c r="G23" s="65">
        <f t="shared" si="6"/>
        <v>81.0331876120442</v>
      </c>
      <c r="H23" s="153">
        <f t="shared" si="1"/>
        <v>12.55475803051985</v>
      </c>
      <c r="I23" s="157">
        <v>9.9</v>
      </c>
      <c r="J23" s="130"/>
      <c r="K23" s="66"/>
      <c r="L23" s="64"/>
      <c r="M23" s="64"/>
      <c r="N23" s="64"/>
      <c r="O23" s="111"/>
      <c r="P23" s="138" t="s">
        <v>104</v>
      </c>
      <c r="Q23" s="162">
        <v>24</v>
      </c>
      <c r="R23" s="164"/>
      <c r="S23" s="157">
        <v>1.2</v>
      </c>
      <c r="T23" s="130"/>
      <c r="U23" s="68"/>
      <c r="V23" s="153"/>
      <c r="W23" s="173">
        <v>1013</v>
      </c>
      <c r="X23" s="169">
        <v>0</v>
      </c>
      <c r="Y23" s="124">
        <v>0</v>
      </c>
      <c r="Z23" s="117"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17.942269597987615</v>
      </c>
      <c r="AH23">
        <f t="shared" si="4"/>
        <v>15.977392985196072</v>
      </c>
      <c r="AI23">
        <f t="shared" si="5"/>
        <v>14.539192985196072</v>
      </c>
      <c r="AJ23">
        <f t="shared" si="11"/>
        <v>12.55475803051985</v>
      </c>
      <c r="AT23">
        <f t="shared" si="12"/>
        <v>0</v>
      </c>
    </row>
    <row r="24" spans="1:46" ht="12.75">
      <c r="A24" s="133">
        <v>16</v>
      </c>
      <c r="B24" s="138">
        <v>18.7</v>
      </c>
      <c r="C24" s="149">
        <v>17</v>
      </c>
      <c r="D24" s="151">
        <v>22.1</v>
      </c>
      <c r="E24" s="152">
        <v>13.6</v>
      </c>
      <c r="F24" s="140">
        <f t="shared" si="0"/>
        <v>17.85</v>
      </c>
      <c r="G24" s="65">
        <f t="shared" si="6"/>
        <v>83.54755258374247</v>
      </c>
      <c r="H24" s="114">
        <f t="shared" si="1"/>
        <v>15.857870253369118</v>
      </c>
      <c r="I24" s="157">
        <v>11.6</v>
      </c>
      <c r="J24" s="140"/>
      <c r="K24" s="74"/>
      <c r="L24" s="71"/>
      <c r="M24" s="71"/>
      <c r="N24" s="71"/>
      <c r="O24" s="159"/>
      <c r="P24" s="138" t="s">
        <v>104</v>
      </c>
      <c r="Q24" s="162">
        <v>24</v>
      </c>
      <c r="R24" s="165"/>
      <c r="S24" s="157">
        <v>0</v>
      </c>
      <c r="T24" s="140"/>
      <c r="U24" s="75"/>
      <c r="V24" s="114"/>
      <c r="W24" s="173">
        <v>1015</v>
      </c>
      <c r="X24" s="169">
        <v>0</v>
      </c>
      <c r="Y24" s="124">
        <v>0</v>
      </c>
      <c r="Z24" s="117"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21.555161928677002</v>
      </c>
      <c r="AH24">
        <f t="shared" si="4"/>
        <v>19.367110246872254</v>
      </c>
      <c r="AI24">
        <f t="shared" si="5"/>
        <v>18.008810246872255</v>
      </c>
      <c r="AJ24">
        <f t="shared" si="11"/>
        <v>15.857870253369118</v>
      </c>
      <c r="AT24">
        <f t="shared" si="12"/>
        <v>0</v>
      </c>
    </row>
    <row r="25" spans="1:46" ht="12.75">
      <c r="A25" s="132">
        <v>17</v>
      </c>
      <c r="B25" s="138">
        <v>16.6</v>
      </c>
      <c r="C25" s="149">
        <v>15.9</v>
      </c>
      <c r="D25" s="151">
        <v>23.2</v>
      </c>
      <c r="E25" s="152">
        <v>14.8</v>
      </c>
      <c r="F25" s="130">
        <f t="shared" si="0"/>
        <v>19</v>
      </c>
      <c r="G25" s="65">
        <f t="shared" si="6"/>
        <v>92.67308768530135</v>
      </c>
      <c r="H25" s="153">
        <f t="shared" si="1"/>
        <v>15.408799917594166</v>
      </c>
      <c r="I25" s="157">
        <v>11.8</v>
      </c>
      <c r="J25" s="130"/>
      <c r="K25" s="66"/>
      <c r="L25" s="64"/>
      <c r="M25" s="64"/>
      <c r="N25" s="64"/>
      <c r="O25" s="111"/>
      <c r="P25" s="138" t="s">
        <v>102</v>
      </c>
      <c r="Q25" s="162">
        <v>23</v>
      </c>
      <c r="R25" s="164"/>
      <c r="S25" s="157">
        <v>0</v>
      </c>
      <c r="T25" s="130"/>
      <c r="U25" s="68"/>
      <c r="V25" s="153"/>
      <c r="W25" s="173">
        <v>1013</v>
      </c>
      <c r="X25" s="169">
        <v>0</v>
      </c>
      <c r="Y25" s="124">
        <v>0</v>
      </c>
      <c r="Z25" s="117"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18.881520606251</v>
      </c>
      <c r="AH25">
        <f t="shared" si="4"/>
        <v>18.057388147749236</v>
      </c>
      <c r="AI25">
        <f t="shared" si="5"/>
        <v>17.498088147749236</v>
      </c>
      <c r="AJ25">
        <f t="shared" si="11"/>
        <v>15.408799917594166</v>
      </c>
      <c r="AT25">
        <f t="shared" si="12"/>
        <v>0</v>
      </c>
    </row>
    <row r="26" spans="1:46" ht="12.75">
      <c r="A26" s="133">
        <v>18</v>
      </c>
      <c r="B26" s="138">
        <v>14</v>
      </c>
      <c r="C26" s="149">
        <v>13.1</v>
      </c>
      <c r="D26" s="151">
        <v>20.3</v>
      </c>
      <c r="E26" s="152">
        <v>12.6</v>
      </c>
      <c r="F26" s="140">
        <f t="shared" si="0"/>
        <v>16.45</v>
      </c>
      <c r="G26" s="65">
        <f t="shared" si="6"/>
        <v>89.80639600071588</v>
      </c>
      <c r="H26" s="114">
        <f t="shared" si="1"/>
        <v>12.354023380760834</v>
      </c>
      <c r="I26" s="157">
        <v>9.8</v>
      </c>
      <c r="J26" s="140"/>
      <c r="K26" s="74"/>
      <c r="L26" s="71"/>
      <c r="M26" s="71"/>
      <c r="N26" s="71"/>
      <c r="O26" s="159"/>
      <c r="P26" s="138" t="s">
        <v>104</v>
      </c>
      <c r="Q26" s="162">
        <v>21</v>
      </c>
      <c r="R26" s="165"/>
      <c r="S26" s="157">
        <v>0</v>
      </c>
      <c r="T26" s="140"/>
      <c r="U26" s="75"/>
      <c r="V26" s="114"/>
      <c r="W26" s="173">
        <v>1016</v>
      </c>
      <c r="X26" s="169">
        <v>0</v>
      </c>
      <c r="Y26" s="124">
        <v>0</v>
      </c>
      <c r="Z26" s="117">
        <v>0</v>
      </c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15.977392985196072</v>
      </c>
      <c r="AH26">
        <f t="shared" si="4"/>
        <v>15.067820814875786</v>
      </c>
      <c r="AI26">
        <f t="shared" si="5"/>
        <v>14.348720814875785</v>
      </c>
      <c r="AJ26">
        <f t="shared" si="11"/>
        <v>12.354023380760834</v>
      </c>
      <c r="AT26">
        <f t="shared" si="12"/>
        <v>0</v>
      </c>
    </row>
    <row r="27" spans="1:46" ht="12.75">
      <c r="A27" s="132">
        <v>19</v>
      </c>
      <c r="B27" s="138">
        <v>12.1</v>
      </c>
      <c r="C27" s="149">
        <v>11.3</v>
      </c>
      <c r="D27" s="151">
        <v>20.3</v>
      </c>
      <c r="E27" s="152">
        <v>10</v>
      </c>
      <c r="F27" s="130">
        <f t="shared" si="0"/>
        <v>15.15</v>
      </c>
      <c r="G27" s="65">
        <f t="shared" si="6"/>
        <v>90.32023709879525</v>
      </c>
      <c r="H27" s="153">
        <f t="shared" si="1"/>
        <v>10.56408997670447</v>
      </c>
      <c r="I27" s="157">
        <v>7.2</v>
      </c>
      <c r="J27" s="130"/>
      <c r="K27" s="66"/>
      <c r="L27" s="64"/>
      <c r="M27" s="64"/>
      <c r="N27" s="64"/>
      <c r="O27" s="111"/>
      <c r="P27" s="138" t="s">
        <v>104</v>
      </c>
      <c r="Q27" s="162">
        <v>15</v>
      </c>
      <c r="R27" s="164"/>
      <c r="S27" s="157">
        <v>0</v>
      </c>
      <c r="T27" s="130"/>
      <c r="U27" s="68"/>
      <c r="V27" s="153"/>
      <c r="W27" s="173">
        <v>1022</v>
      </c>
      <c r="X27" s="169">
        <v>0</v>
      </c>
      <c r="Y27" s="124">
        <v>0</v>
      </c>
      <c r="Z27" s="117">
        <v>0</v>
      </c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14.110830506745673</v>
      </c>
      <c r="AH27">
        <f t="shared" si="4"/>
        <v>13.384135570301822</v>
      </c>
      <c r="AI27">
        <f t="shared" si="5"/>
        <v>12.744935570301823</v>
      </c>
      <c r="AJ27">
        <f t="shared" si="11"/>
        <v>10.56408997670447</v>
      </c>
      <c r="AT27">
        <f t="shared" si="12"/>
        <v>0</v>
      </c>
    </row>
    <row r="28" spans="1:46" ht="12.75">
      <c r="A28" s="133">
        <v>20</v>
      </c>
      <c r="B28" s="138">
        <v>11.9</v>
      </c>
      <c r="C28" s="149">
        <v>11.6</v>
      </c>
      <c r="D28" s="151">
        <v>20.9</v>
      </c>
      <c r="E28" s="152">
        <v>8.5</v>
      </c>
      <c r="F28" s="140">
        <f t="shared" si="0"/>
        <v>14.7</v>
      </c>
      <c r="G28" s="65">
        <f t="shared" si="6"/>
        <v>96.31634267567864</v>
      </c>
      <c r="H28" s="114">
        <f t="shared" si="1"/>
        <v>11.332489439728263</v>
      </c>
      <c r="I28" s="157">
        <v>4.2</v>
      </c>
      <c r="J28" s="140"/>
      <c r="K28" s="74"/>
      <c r="L28" s="71"/>
      <c r="M28" s="71"/>
      <c r="N28" s="71"/>
      <c r="O28" s="159"/>
      <c r="P28" s="138" t="s">
        <v>104</v>
      </c>
      <c r="Q28" s="162">
        <v>15</v>
      </c>
      <c r="R28" s="165"/>
      <c r="S28" s="157">
        <v>0</v>
      </c>
      <c r="T28" s="140"/>
      <c r="U28" s="75"/>
      <c r="V28" s="114"/>
      <c r="W28" s="173">
        <v>1021</v>
      </c>
      <c r="X28" s="169">
        <v>0</v>
      </c>
      <c r="Y28" s="124">
        <v>0</v>
      </c>
      <c r="Z28" s="117"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13.925979168301964</v>
      </c>
      <c r="AH28">
        <f t="shared" si="4"/>
        <v>13.652693816685344</v>
      </c>
      <c r="AI28">
        <f t="shared" si="5"/>
        <v>13.412993816685344</v>
      </c>
      <c r="AJ28">
        <f t="shared" si="11"/>
        <v>11.332489439728263</v>
      </c>
      <c r="AT28">
        <f t="shared" si="12"/>
        <v>0</v>
      </c>
    </row>
    <row r="29" spans="1:46" ht="12.75">
      <c r="A29" s="132">
        <v>21</v>
      </c>
      <c r="B29" s="138">
        <v>11.7</v>
      </c>
      <c r="C29" s="149">
        <v>10.9</v>
      </c>
      <c r="D29" s="151">
        <v>18.5</v>
      </c>
      <c r="E29" s="152">
        <v>11.7</v>
      </c>
      <c r="F29" s="130">
        <f t="shared" si="0"/>
        <v>15.1</v>
      </c>
      <c r="G29" s="65">
        <f t="shared" si="6"/>
        <v>90.18304377524282</v>
      </c>
      <c r="H29" s="153">
        <f t="shared" si="1"/>
        <v>10.14624609833101</v>
      </c>
      <c r="I29" s="157">
        <v>9.5</v>
      </c>
      <c r="J29" s="130"/>
      <c r="K29" s="66"/>
      <c r="L29" s="64"/>
      <c r="M29" s="64"/>
      <c r="N29" s="64"/>
      <c r="O29" s="111"/>
      <c r="P29" s="138" t="s">
        <v>104</v>
      </c>
      <c r="Q29" s="162">
        <v>18</v>
      </c>
      <c r="R29" s="164"/>
      <c r="S29" s="157">
        <v>0.4</v>
      </c>
      <c r="T29" s="130"/>
      <c r="U29" s="68"/>
      <c r="V29" s="153"/>
      <c r="W29" s="173">
        <v>1020</v>
      </c>
      <c r="X29" s="169">
        <v>0</v>
      </c>
      <c r="Y29" s="124">
        <v>0</v>
      </c>
      <c r="Z29" s="117">
        <v>0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13.743260220579202</v>
      </c>
      <c r="AH29">
        <f t="shared" si="4"/>
        <v>13.033290380870474</v>
      </c>
      <c r="AI29">
        <f t="shared" si="5"/>
        <v>12.394090380870475</v>
      </c>
      <c r="AJ29">
        <f t="shared" si="11"/>
        <v>10.14624609833101</v>
      </c>
      <c r="AT29">
        <f t="shared" si="12"/>
        <v>0</v>
      </c>
    </row>
    <row r="30" spans="1:46" ht="12.75">
      <c r="A30" s="133">
        <v>22</v>
      </c>
      <c r="B30" s="138">
        <v>16.1</v>
      </c>
      <c r="C30" s="149">
        <v>14.1</v>
      </c>
      <c r="D30" s="151">
        <v>17.5</v>
      </c>
      <c r="E30" s="152">
        <v>11.7</v>
      </c>
      <c r="F30" s="140">
        <f t="shared" si="0"/>
        <v>14.6</v>
      </c>
      <c r="G30" s="65">
        <f t="shared" si="6"/>
        <v>79.1892458817869</v>
      </c>
      <c r="H30" s="114">
        <f t="shared" si="1"/>
        <v>12.496171213268427</v>
      </c>
      <c r="I30" s="157">
        <v>11.6</v>
      </c>
      <c r="J30" s="140"/>
      <c r="K30" s="74"/>
      <c r="L30" s="71"/>
      <c r="M30" s="71"/>
      <c r="N30" s="71"/>
      <c r="O30" s="159"/>
      <c r="P30" s="138" t="s">
        <v>104</v>
      </c>
      <c r="Q30" s="162">
        <v>20</v>
      </c>
      <c r="R30" s="165"/>
      <c r="S30" s="157">
        <v>0</v>
      </c>
      <c r="T30" s="140"/>
      <c r="U30" s="75"/>
      <c r="V30" s="114"/>
      <c r="W30" s="173">
        <v>1017</v>
      </c>
      <c r="X30" s="169">
        <v>0</v>
      </c>
      <c r="Y30" s="124">
        <v>0</v>
      </c>
      <c r="Z30" s="117">
        <v>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18.289570683885234</v>
      </c>
      <c r="AH30">
        <f t="shared" si="4"/>
        <v>16.081373099585093</v>
      </c>
      <c r="AI30">
        <f t="shared" si="5"/>
        <v>14.483373099585092</v>
      </c>
      <c r="AJ30">
        <f t="shared" si="11"/>
        <v>12.496171213268427</v>
      </c>
      <c r="AT30">
        <f t="shared" si="12"/>
        <v>0</v>
      </c>
    </row>
    <row r="31" spans="1:46" ht="12.75">
      <c r="A31" s="132">
        <v>23</v>
      </c>
      <c r="B31" s="138">
        <v>15.5</v>
      </c>
      <c r="C31" s="149">
        <v>13.6</v>
      </c>
      <c r="D31" s="151">
        <v>18.2</v>
      </c>
      <c r="E31" s="152">
        <v>9.2</v>
      </c>
      <c r="F31" s="130">
        <f t="shared" si="0"/>
        <v>13.7</v>
      </c>
      <c r="G31" s="65">
        <f t="shared" si="6"/>
        <v>79.82181768822059</v>
      </c>
      <c r="H31" s="153">
        <f t="shared" si="1"/>
        <v>12.033633198734819</v>
      </c>
      <c r="I31" s="157">
        <v>6.6</v>
      </c>
      <c r="J31" s="130"/>
      <c r="K31" s="66"/>
      <c r="L31" s="64"/>
      <c r="M31" s="64"/>
      <c r="N31" s="64"/>
      <c r="O31" s="111"/>
      <c r="P31" s="138" t="s">
        <v>108</v>
      </c>
      <c r="Q31" s="162">
        <v>24</v>
      </c>
      <c r="R31" s="164"/>
      <c r="S31" s="157" t="s">
        <v>110</v>
      </c>
      <c r="T31" s="130"/>
      <c r="U31" s="68"/>
      <c r="V31" s="153"/>
      <c r="W31" s="173">
        <v>1020</v>
      </c>
      <c r="X31" s="169">
        <v>0</v>
      </c>
      <c r="Y31" s="124">
        <v>0</v>
      </c>
      <c r="Z31" s="117">
        <v>0</v>
      </c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17.600767877026804</v>
      </c>
      <c r="AH31">
        <f t="shared" si="4"/>
        <v>15.567352846527232</v>
      </c>
      <c r="AI31">
        <f t="shared" si="5"/>
        <v>14.049252846527231</v>
      </c>
      <c r="AJ31">
        <f t="shared" si="11"/>
        <v>12.033633198734819</v>
      </c>
      <c r="AT31">
        <f t="shared" si="12"/>
        <v>0</v>
      </c>
    </row>
    <row r="32" spans="1:46" ht="12.75">
      <c r="A32" s="133">
        <v>24</v>
      </c>
      <c r="B32" s="138">
        <v>9.9</v>
      </c>
      <c r="C32" s="149">
        <v>9.7</v>
      </c>
      <c r="D32" s="151">
        <v>20</v>
      </c>
      <c r="E32" s="152">
        <v>7</v>
      </c>
      <c r="F32" s="140">
        <f t="shared" si="0"/>
        <v>13.5</v>
      </c>
      <c r="G32" s="65">
        <f t="shared" si="6"/>
        <v>97.35612286610743</v>
      </c>
      <c r="H32" s="114">
        <f t="shared" si="1"/>
        <v>9.501019160457199</v>
      </c>
      <c r="I32" s="157">
        <v>2.8</v>
      </c>
      <c r="J32" s="140"/>
      <c r="K32" s="74"/>
      <c r="L32" s="71"/>
      <c r="M32" s="71"/>
      <c r="N32" s="71"/>
      <c r="O32" s="159"/>
      <c r="P32" s="138" t="s">
        <v>108</v>
      </c>
      <c r="Q32" s="162">
        <v>16</v>
      </c>
      <c r="R32" s="165"/>
      <c r="S32" s="157">
        <v>0</v>
      </c>
      <c r="T32" s="140"/>
      <c r="U32" s="75"/>
      <c r="V32" s="114"/>
      <c r="W32" s="173">
        <v>1027</v>
      </c>
      <c r="X32" s="169">
        <v>0</v>
      </c>
      <c r="Y32" s="124">
        <v>0</v>
      </c>
      <c r="Z32" s="117">
        <v>0</v>
      </c>
      <c r="AA32">
        <f t="shared" si="7"/>
        <v>0</v>
      </c>
      <c r="AB32">
        <f t="shared" si="8"/>
        <v>0</v>
      </c>
      <c r="AC32">
        <f t="shared" si="9"/>
        <v>24</v>
      </c>
      <c r="AD32">
        <f t="shared" si="2"/>
        <v>0</v>
      </c>
      <c r="AE32">
        <f t="shared" si="3"/>
        <v>24</v>
      </c>
      <c r="AG32">
        <f t="shared" si="10"/>
        <v>12.191333479931261</v>
      </c>
      <c r="AH32">
        <f t="shared" si="4"/>
        <v>12.028809601738768</v>
      </c>
      <c r="AI32">
        <f t="shared" si="5"/>
        <v>11.869009601738767</v>
      </c>
      <c r="AJ32">
        <f t="shared" si="11"/>
        <v>9.501019160457199</v>
      </c>
      <c r="AT32">
        <f t="shared" si="12"/>
        <v>0</v>
      </c>
    </row>
    <row r="33" spans="1:46" ht="12.75">
      <c r="A33" s="132">
        <v>25</v>
      </c>
      <c r="B33" s="138">
        <v>11.6</v>
      </c>
      <c r="C33" s="149">
        <v>11.1</v>
      </c>
      <c r="D33" s="151">
        <v>20.2</v>
      </c>
      <c r="E33" s="152">
        <v>9</v>
      </c>
      <c r="F33" s="130">
        <f t="shared" si="0"/>
        <v>14.6</v>
      </c>
      <c r="G33" s="65">
        <f t="shared" si="6"/>
        <v>93.81436730696755</v>
      </c>
      <c r="H33" s="153">
        <f t="shared" si="1"/>
        <v>10.63834263982745</v>
      </c>
      <c r="I33" s="157">
        <v>4.9</v>
      </c>
      <c r="J33" s="130"/>
      <c r="K33" s="66"/>
      <c r="L33" s="64"/>
      <c r="M33" s="64"/>
      <c r="N33" s="64"/>
      <c r="O33" s="111"/>
      <c r="P33" s="138" t="s">
        <v>108</v>
      </c>
      <c r="Q33" s="162">
        <v>18</v>
      </c>
      <c r="R33" s="164"/>
      <c r="S33" s="157">
        <v>0</v>
      </c>
      <c r="T33" s="130"/>
      <c r="U33" s="68"/>
      <c r="V33" s="153"/>
      <c r="W33" s="173">
        <v>1028</v>
      </c>
      <c r="X33" s="169">
        <v>0</v>
      </c>
      <c r="Y33" s="124">
        <v>0</v>
      </c>
      <c r="Z33" s="117">
        <v>0</v>
      </c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13.652693816685344</v>
      </c>
      <c r="AH33">
        <f t="shared" si="4"/>
        <v>13.207688324480838</v>
      </c>
      <c r="AI33">
        <f t="shared" si="5"/>
        <v>12.808188324480838</v>
      </c>
      <c r="AJ33">
        <f t="shared" si="11"/>
        <v>10.63834263982745</v>
      </c>
      <c r="AT33">
        <f t="shared" si="12"/>
        <v>0</v>
      </c>
    </row>
    <row r="34" spans="1:46" ht="12.75">
      <c r="A34" s="133">
        <v>26</v>
      </c>
      <c r="B34" s="138">
        <v>10.1</v>
      </c>
      <c r="C34" s="149">
        <v>10</v>
      </c>
      <c r="D34" s="151">
        <v>22.2</v>
      </c>
      <c r="E34" s="152">
        <v>7.3</v>
      </c>
      <c r="F34" s="140">
        <f t="shared" si="0"/>
        <v>14.75</v>
      </c>
      <c r="G34" s="65">
        <f t="shared" si="6"/>
        <v>98.6858856745416</v>
      </c>
      <c r="H34" s="114">
        <f t="shared" si="1"/>
        <v>9.902549671102912</v>
      </c>
      <c r="I34" s="157">
        <v>2.8</v>
      </c>
      <c r="J34" s="140"/>
      <c r="K34" s="74"/>
      <c r="L34" s="71"/>
      <c r="M34" s="71"/>
      <c r="N34" s="71"/>
      <c r="O34" s="159"/>
      <c r="P34" s="138" t="s">
        <v>108</v>
      </c>
      <c r="Q34" s="162">
        <v>26</v>
      </c>
      <c r="R34" s="165"/>
      <c r="S34" s="157">
        <v>2.7</v>
      </c>
      <c r="T34" s="140"/>
      <c r="U34" s="75"/>
      <c r="V34" s="114"/>
      <c r="W34" s="173">
        <v>1024</v>
      </c>
      <c r="X34" s="169">
        <v>0</v>
      </c>
      <c r="Y34" s="124">
        <v>0</v>
      </c>
      <c r="Z34" s="117">
        <v>0</v>
      </c>
      <c r="AA34">
        <f t="shared" si="7"/>
        <v>0</v>
      </c>
      <c r="AB34">
        <f t="shared" si="8"/>
        <v>0</v>
      </c>
      <c r="AC34">
        <f t="shared" si="9"/>
        <v>26</v>
      </c>
      <c r="AE34">
        <f t="shared" si="3"/>
        <v>26</v>
      </c>
      <c r="AG34">
        <f t="shared" si="10"/>
        <v>12.355786973925246</v>
      </c>
      <c r="AH34">
        <f t="shared" si="4"/>
        <v>12.273317807277772</v>
      </c>
      <c r="AI34">
        <f t="shared" si="5"/>
        <v>12.193417807277772</v>
      </c>
      <c r="AJ34">
        <f t="shared" si="11"/>
        <v>9.902549671102912</v>
      </c>
      <c r="AT34">
        <f t="shared" si="12"/>
        <v>0</v>
      </c>
    </row>
    <row r="35" spans="1:46" ht="12.75">
      <c r="A35" s="132">
        <v>27</v>
      </c>
      <c r="B35" s="138">
        <v>10.4</v>
      </c>
      <c r="C35" s="149">
        <v>10</v>
      </c>
      <c r="D35" s="151">
        <v>17.4</v>
      </c>
      <c r="E35" s="152">
        <v>8.1</v>
      </c>
      <c r="F35" s="130">
        <f t="shared" si="0"/>
        <v>12.75</v>
      </c>
      <c r="G35" s="65">
        <f t="shared" si="6"/>
        <v>94.82465806153361</v>
      </c>
      <c r="H35" s="153">
        <f t="shared" si="1"/>
        <v>9.606788382667489</v>
      </c>
      <c r="I35" s="157">
        <v>3.9</v>
      </c>
      <c r="J35" s="130"/>
      <c r="K35" s="66"/>
      <c r="L35" s="64"/>
      <c r="M35" s="64"/>
      <c r="N35" s="64"/>
      <c r="O35" s="111"/>
      <c r="P35" s="138" t="s">
        <v>109</v>
      </c>
      <c r="Q35" s="162">
        <v>33</v>
      </c>
      <c r="R35" s="164"/>
      <c r="S35" s="157">
        <v>0</v>
      </c>
      <c r="T35" s="130"/>
      <c r="U35" s="68"/>
      <c r="V35" s="153"/>
      <c r="W35" s="173">
        <v>1020</v>
      </c>
      <c r="X35" s="169">
        <v>0</v>
      </c>
      <c r="Y35" s="124">
        <v>0</v>
      </c>
      <c r="Z35" s="117">
        <v>0</v>
      </c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0</v>
      </c>
      <c r="AE35">
        <f t="shared" si="3"/>
        <v>27</v>
      </c>
      <c r="AG35">
        <f t="shared" si="10"/>
        <v>12.606128038469452</v>
      </c>
      <c r="AH35">
        <f t="shared" si="4"/>
        <v>12.273317807277772</v>
      </c>
      <c r="AI35">
        <f t="shared" si="5"/>
        <v>11.953717807277773</v>
      </c>
      <c r="AJ35">
        <f t="shared" si="11"/>
        <v>9.606788382667489</v>
      </c>
      <c r="AT35">
        <f t="shared" si="12"/>
        <v>0</v>
      </c>
    </row>
    <row r="36" spans="1:46" ht="12.75">
      <c r="A36" s="133">
        <v>28</v>
      </c>
      <c r="B36" s="138">
        <v>10.2</v>
      </c>
      <c r="C36" s="149">
        <v>9.7</v>
      </c>
      <c r="D36" s="151">
        <v>16.9</v>
      </c>
      <c r="E36" s="152">
        <v>7.3</v>
      </c>
      <c r="F36" s="140">
        <f t="shared" si="0"/>
        <v>12.1</v>
      </c>
      <c r="G36" s="65">
        <f t="shared" si="6"/>
        <v>93.49263990616087</v>
      </c>
      <c r="H36" s="114">
        <f t="shared" si="1"/>
        <v>9.198080142067331</v>
      </c>
      <c r="I36" s="157">
        <v>3</v>
      </c>
      <c r="J36" s="140"/>
      <c r="K36" s="74"/>
      <c r="L36" s="71"/>
      <c r="M36" s="71"/>
      <c r="N36" s="71"/>
      <c r="O36" s="159"/>
      <c r="P36" s="138" t="s">
        <v>109</v>
      </c>
      <c r="Q36" s="162">
        <v>25</v>
      </c>
      <c r="R36" s="165"/>
      <c r="S36" s="157">
        <v>0</v>
      </c>
      <c r="T36" s="140"/>
      <c r="U36" s="75"/>
      <c r="V36" s="114"/>
      <c r="W36" s="173">
        <v>1023</v>
      </c>
      <c r="X36" s="169">
        <v>0</v>
      </c>
      <c r="Y36" s="124">
        <v>0</v>
      </c>
      <c r="Z36" s="117"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12.4387434277299</v>
      </c>
      <c r="AH36">
        <f t="shared" si="4"/>
        <v>12.028809601738768</v>
      </c>
      <c r="AI36">
        <f t="shared" si="5"/>
        <v>11.629309601738768</v>
      </c>
      <c r="AJ36">
        <f t="shared" si="11"/>
        <v>9.198080142067331</v>
      </c>
      <c r="AT36">
        <f t="shared" si="12"/>
        <v>0</v>
      </c>
    </row>
    <row r="37" spans="1:46" ht="12.75">
      <c r="A37" s="132">
        <v>29</v>
      </c>
      <c r="B37" s="138">
        <v>13.6</v>
      </c>
      <c r="C37" s="149">
        <v>11.8</v>
      </c>
      <c r="D37" s="151">
        <v>18.4</v>
      </c>
      <c r="E37" s="152">
        <v>8.3</v>
      </c>
      <c r="F37" s="130">
        <f t="shared" si="0"/>
        <v>13.35</v>
      </c>
      <c r="G37" s="65">
        <f t="shared" si="6"/>
        <v>79.6291738599495</v>
      </c>
      <c r="H37" s="153">
        <f t="shared" si="1"/>
        <v>10.148734621172864</v>
      </c>
      <c r="I37" s="157">
        <v>5.3</v>
      </c>
      <c r="J37" s="130"/>
      <c r="K37" s="66"/>
      <c r="L37" s="64"/>
      <c r="M37" s="64"/>
      <c r="N37" s="64"/>
      <c r="O37" s="111"/>
      <c r="P37" s="138" t="s">
        <v>108</v>
      </c>
      <c r="Q37" s="162">
        <v>17</v>
      </c>
      <c r="R37" s="164"/>
      <c r="S37" s="157">
        <v>0</v>
      </c>
      <c r="T37" s="130"/>
      <c r="U37" s="68"/>
      <c r="V37" s="153"/>
      <c r="W37" s="173">
        <v>1023</v>
      </c>
      <c r="X37" s="169">
        <v>0</v>
      </c>
      <c r="Y37" s="124">
        <v>0</v>
      </c>
      <c r="Z37" s="117"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15.567352846527232</v>
      </c>
      <c r="AH37">
        <f t="shared" si="4"/>
        <v>13.834354463552966</v>
      </c>
      <c r="AI37">
        <f t="shared" si="5"/>
        <v>12.396154463552968</v>
      </c>
      <c r="AJ37">
        <f t="shared" si="11"/>
        <v>10.148734621172864</v>
      </c>
      <c r="AT37">
        <f t="shared" si="12"/>
        <v>0</v>
      </c>
    </row>
    <row r="38" spans="1:46" ht="12.75">
      <c r="A38" s="133">
        <v>30</v>
      </c>
      <c r="B38" s="138">
        <v>17.3</v>
      </c>
      <c r="C38" s="149">
        <v>15.4</v>
      </c>
      <c r="D38" s="151">
        <v>19</v>
      </c>
      <c r="E38" s="152">
        <v>13.2</v>
      </c>
      <c r="F38" s="140">
        <f t="shared" si="0"/>
        <v>16.1</v>
      </c>
      <c r="G38" s="65">
        <f t="shared" si="6"/>
        <v>80.90860915742559</v>
      </c>
      <c r="H38" s="114">
        <f t="shared" si="1"/>
        <v>13.9929728683777</v>
      </c>
      <c r="I38" s="157">
        <v>12.6</v>
      </c>
      <c r="J38" s="140"/>
      <c r="K38" s="74"/>
      <c r="L38" s="71"/>
      <c r="M38" s="71"/>
      <c r="N38" s="71"/>
      <c r="O38" s="159"/>
      <c r="P38" s="138" t="s">
        <v>108</v>
      </c>
      <c r="Q38" s="162">
        <v>21</v>
      </c>
      <c r="R38" s="165"/>
      <c r="S38" s="157">
        <v>0.9</v>
      </c>
      <c r="T38" s="140"/>
      <c r="U38" s="75"/>
      <c r="V38" s="114"/>
      <c r="W38" s="173">
        <v>1016</v>
      </c>
      <c r="X38" s="169">
        <v>0</v>
      </c>
      <c r="Y38" s="124">
        <v>0</v>
      </c>
      <c r="Z38" s="117"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19.73845377594393</v>
      </c>
      <c r="AH38">
        <f t="shared" si="4"/>
        <v>17.48820841929759</v>
      </c>
      <c r="AI38">
        <f t="shared" si="5"/>
        <v>15.970108419297588</v>
      </c>
      <c r="AJ38">
        <f t="shared" si="11"/>
        <v>13.9929728683777</v>
      </c>
      <c r="AT38">
        <f t="shared" si="12"/>
        <v>0</v>
      </c>
    </row>
    <row r="39" spans="1:46" ht="12.75">
      <c r="A39" s="132">
        <v>31</v>
      </c>
      <c r="B39" s="138"/>
      <c r="C39" s="149"/>
      <c r="D39" s="151"/>
      <c r="E39" s="152"/>
      <c r="F39" s="130"/>
      <c r="G39" s="65"/>
      <c r="H39" s="153"/>
      <c r="I39" s="157"/>
      <c r="J39" s="130"/>
      <c r="K39" s="66"/>
      <c r="L39" s="64"/>
      <c r="M39" s="64"/>
      <c r="N39" s="64"/>
      <c r="O39" s="111"/>
      <c r="P39" s="138"/>
      <c r="Q39" s="162"/>
      <c r="R39" s="164"/>
      <c r="S39" s="157"/>
      <c r="T39" s="130"/>
      <c r="U39" s="68"/>
      <c r="V39" s="153"/>
      <c r="W39" s="173"/>
      <c r="X39" s="169"/>
      <c r="Y39" s="124"/>
      <c r="Z39" s="117"/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31</v>
      </c>
      <c r="AG39">
        <f t="shared" si="10"/>
        <v>6.107</v>
      </c>
      <c r="AH39">
        <f t="shared" si="4"/>
        <v>6.107</v>
      </c>
      <c r="AI39">
        <f t="shared" si="5"/>
        <v>6.107</v>
      </c>
      <c r="AJ39">
        <f t="shared" si="11"/>
        <v>0</v>
      </c>
      <c r="AT39">
        <f t="shared" si="12"/>
        <v>0</v>
      </c>
    </row>
    <row r="40" spans="1:46" ht="13.5" thickBot="1">
      <c r="A40" s="134"/>
      <c r="B40" s="139"/>
      <c r="C40" s="150"/>
      <c r="D40" s="146"/>
      <c r="E40" s="147"/>
      <c r="F40" s="141"/>
      <c r="G40" s="102"/>
      <c r="H40" s="154"/>
      <c r="I40" s="158"/>
      <c r="J40" s="141"/>
      <c r="K40" s="103"/>
      <c r="L40" s="101"/>
      <c r="M40" s="101"/>
      <c r="N40" s="101"/>
      <c r="O40" s="112"/>
      <c r="P40" s="139"/>
      <c r="Q40" s="163"/>
      <c r="R40" s="166"/>
      <c r="S40" s="158"/>
      <c r="T40" s="141"/>
      <c r="U40" s="102"/>
      <c r="V40" s="154"/>
      <c r="W40" s="174"/>
      <c r="X40" s="170"/>
      <c r="Y40" s="125"/>
      <c r="Z40" s="119"/>
      <c r="AT40">
        <f t="shared" si="12"/>
        <v>0</v>
      </c>
    </row>
    <row r="41" spans="1:46" ht="13.5" thickBot="1">
      <c r="A41" s="104" t="s">
        <v>22</v>
      </c>
      <c r="B41" s="63">
        <f>SUM(B9:B39)</f>
        <v>407.00000000000006</v>
      </c>
      <c r="C41" s="64">
        <f aca="true" t="shared" si="13" ref="C41:U41">SUM(C9:C39)</f>
        <v>376.50000000000006</v>
      </c>
      <c r="D41" s="64">
        <f t="shared" si="13"/>
        <v>569.3</v>
      </c>
      <c r="E41" s="64">
        <f t="shared" si="13"/>
        <v>304.9</v>
      </c>
      <c r="F41" s="106">
        <f t="shared" si="13"/>
        <v>437.10000000000014</v>
      </c>
      <c r="G41" s="107">
        <f t="shared" si="13"/>
        <v>2665.0519687921187</v>
      </c>
      <c r="H41" s="107">
        <f>SUM(H9:H39)</f>
        <v>350.76927404618266</v>
      </c>
      <c r="I41" s="66">
        <f t="shared" si="13"/>
        <v>229.00000000000006</v>
      </c>
      <c r="J41" s="106">
        <f t="shared" si="13"/>
        <v>0</v>
      </c>
      <c r="K41" s="108">
        <f t="shared" si="13"/>
        <v>0</v>
      </c>
      <c r="L41" s="105">
        <f t="shared" si="13"/>
        <v>0</v>
      </c>
      <c r="M41" s="105">
        <f t="shared" si="13"/>
        <v>0</v>
      </c>
      <c r="N41" s="105">
        <f t="shared" si="13"/>
        <v>0</v>
      </c>
      <c r="O41" s="106">
        <f t="shared" si="13"/>
        <v>0</v>
      </c>
      <c r="P41" s="63"/>
      <c r="Q41" s="67">
        <f t="shared" si="13"/>
        <v>617</v>
      </c>
      <c r="R41" s="107">
        <f t="shared" si="13"/>
        <v>0</v>
      </c>
      <c r="S41" s="65">
        <f>SUM(S9:S39)</f>
        <v>43.300000000000004</v>
      </c>
      <c r="T41" s="129"/>
      <c r="U41" s="109">
        <f t="shared" si="13"/>
        <v>0</v>
      </c>
      <c r="V41" s="107">
        <f>SUM(V9:V39)</f>
        <v>0</v>
      </c>
      <c r="W41" s="153">
        <f>SUM(W9:W39)</f>
        <v>30469</v>
      </c>
      <c r="X41" s="107">
        <f>SUM(X9:X39)</f>
        <v>0</v>
      </c>
      <c r="Y41" s="113">
        <f>SUM(Y9:Y39)</f>
        <v>0</v>
      </c>
      <c r="Z41" s="128">
        <f>SUM(Z9:Z39)</f>
        <v>0</v>
      </c>
      <c r="AA41">
        <f>MAX(AA9:AA39)</f>
        <v>2</v>
      </c>
      <c r="AB41">
        <f>MAX(AB9:AB39)</f>
        <v>1</v>
      </c>
      <c r="AC41">
        <f>MAX(AC9:AC39)</f>
        <v>26</v>
      </c>
      <c r="AD41">
        <f>MAX(AD9:AD39)</f>
        <v>5</v>
      </c>
      <c r="AE41">
        <f>MAX(AE9:AE39)</f>
        <v>31</v>
      </c>
      <c r="AT41">
        <f t="shared" si="12"/>
        <v>0</v>
      </c>
    </row>
    <row r="42" spans="1:46" ht="12.75">
      <c r="A42" s="69" t="s">
        <v>23</v>
      </c>
      <c r="B42" s="70">
        <f>AVERAGE(B9:B39)</f>
        <v>13.566666666666668</v>
      </c>
      <c r="C42" s="71">
        <f aca="true" t="shared" si="14" ref="C42:U42">AVERAGE(C9:C39)</f>
        <v>12.550000000000002</v>
      </c>
      <c r="D42" s="71">
        <f t="shared" si="14"/>
        <v>18.976666666666667</v>
      </c>
      <c r="E42" s="71">
        <f t="shared" si="14"/>
        <v>10.163333333333332</v>
      </c>
      <c r="F42" s="72">
        <f t="shared" si="14"/>
        <v>14.570000000000004</v>
      </c>
      <c r="G42" s="73">
        <f t="shared" si="14"/>
        <v>88.83506562640396</v>
      </c>
      <c r="H42" s="73">
        <f>AVERAGE(H9:H39)</f>
        <v>11.692309134872755</v>
      </c>
      <c r="I42" s="74">
        <f t="shared" si="14"/>
        <v>7.6333333333333355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20.566666666666666</v>
      </c>
      <c r="R42" s="73" t="e">
        <f t="shared" si="14"/>
        <v>#DIV/0!</v>
      </c>
      <c r="S42" s="73">
        <f>AVERAGE(S9:S39)</f>
        <v>1.5464285714285715</v>
      </c>
      <c r="T42" s="73"/>
      <c r="U42" s="73" t="e">
        <f t="shared" si="14"/>
        <v>#DIV/0!</v>
      </c>
      <c r="V42" s="73" t="e">
        <f>AVERAGE(V9:V39)</f>
        <v>#DIV/0!</v>
      </c>
      <c r="W42" s="114">
        <f>AVERAGE(W9:W39)</f>
        <v>1015.6333333333333</v>
      </c>
      <c r="X42" s="117"/>
      <c r="Y42" s="124"/>
      <c r="Z42" s="120"/>
      <c r="AT42">
        <f t="shared" si="12"/>
        <v>0</v>
      </c>
    </row>
    <row r="43" spans="1:46" ht="12.75">
      <c r="A43" s="69" t="s">
        <v>24</v>
      </c>
      <c r="B43" s="70">
        <f>MAX(B9:B39)</f>
        <v>18.7</v>
      </c>
      <c r="C43" s="71">
        <f aca="true" t="shared" si="15" ref="C43:U43">MAX(C9:C39)</f>
        <v>17</v>
      </c>
      <c r="D43" s="71">
        <f t="shared" si="15"/>
        <v>25.7</v>
      </c>
      <c r="E43" s="71">
        <f t="shared" si="15"/>
        <v>14.8</v>
      </c>
      <c r="F43" s="72">
        <f t="shared" si="15"/>
        <v>19</v>
      </c>
      <c r="G43" s="73">
        <f t="shared" si="15"/>
        <v>98.90310490452477</v>
      </c>
      <c r="H43" s="73">
        <f>MAX(H9:H39)</f>
        <v>15.857870253369118</v>
      </c>
      <c r="I43" s="74">
        <f t="shared" si="15"/>
        <v>13.1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34</v>
      </c>
      <c r="R43" s="73">
        <f t="shared" si="15"/>
        <v>0</v>
      </c>
      <c r="S43" s="73">
        <f>MAX(S9:S39)</f>
        <v>17.1</v>
      </c>
      <c r="T43" s="130"/>
      <c r="U43" s="67">
        <f t="shared" si="15"/>
        <v>0</v>
      </c>
      <c r="V43" s="73">
        <f>MAX(V9:V39)</f>
        <v>0</v>
      </c>
      <c r="W43" s="114">
        <f>MAX(W9:W39)</f>
        <v>1028</v>
      </c>
      <c r="X43" s="117"/>
      <c r="Y43" s="124"/>
      <c r="Z43" s="117"/>
      <c r="AT43">
        <f t="shared" si="12"/>
        <v>0</v>
      </c>
    </row>
    <row r="44" spans="1:46" ht="13.5" thickBot="1">
      <c r="A44" s="76" t="s">
        <v>25</v>
      </c>
      <c r="B44" s="77">
        <f>MIN(B9:B39)</f>
        <v>9.6</v>
      </c>
      <c r="C44" s="78">
        <f aca="true" t="shared" si="16" ref="C44:U44">MIN(C9:C39)</f>
        <v>9.4</v>
      </c>
      <c r="D44" s="78">
        <f t="shared" si="16"/>
        <v>15.1</v>
      </c>
      <c r="E44" s="78">
        <f t="shared" si="16"/>
        <v>6</v>
      </c>
      <c r="F44" s="79">
        <f t="shared" si="16"/>
        <v>12</v>
      </c>
      <c r="G44" s="80">
        <f t="shared" si="16"/>
        <v>74.82262297612162</v>
      </c>
      <c r="H44" s="80">
        <f>MIN(H9:H39)</f>
        <v>9.197429567317291</v>
      </c>
      <c r="I44" s="81">
        <f t="shared" si="16"/>
        <v>2.8</v>
      </c>
      <c r="J44" s="79">
        <f t="shared" si="16"/>
        <v>0</v>
      </c>
      <c r="K44" s="81">
        <f t="shared" si="16"/>
        <v>0</v>
      </c>
      <c r="L44" s="78">
        <f t="shared" si="16"/>
        <v>0</v>
      </c>
      <c r="M44" s="78">
        <f t="shared" si="16"/>
        <v>0</v>
      </c>
      <c r="N44" s="78">
        <f t="shared" si="16"/>
        <v>0</v>
      </c>
      <c r="O44" s="79">
        <f t="shared" si="16"/>
        <v>0</v>
      </c>
      <c r="P44" s="77"/>
      <c r="Q44" s="110">
        <f t="shared" si="16"/>
        <v>11</v>
      </c>
      <c r="R44" s="80">
        <f t="shared" si="16"/>
        <v>0</v>
      </c>
      <c r="S44" s="80">
        <f>MIN(S9:S39)</f>
        <v>0</v>
      </c>
      <c r="T44" s="131"/>
      <c r="U44" s="110">
        <f t="shared" si="16"/>
        <v>0</v>
      </c>
      <c r="V44" s="80">
        <f>MIN(V9:V39)</f>
        <v>0</v>
      </c>
      <c r="W44" s="115">
        <f>MIN(W9:W39)</f>
        <v>1004</v>
      </c>
      <c r="X44" s="118"/>
      <c r="Y44" s="126"/>
      <c r="Z44" s="118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6"/>
      <c r="Y45" s="127"/>
      <c r="Z45" s="96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15</v>
      </c>
      <c r="C61">
        <f>DCOUNTA(S8:S38,1,C59:C60)</f>
        <v>10</v>
      </c>
      <c r="D61">
        <f>DCOUNTA(S8:S38,1,D59:D60)</f>
        <v>4</v>
      </c>
      <c r="F61">
        <f>DCOUNTA(S8:S38,1,F59:F60)</f>
        <v>2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13</v>
      </c>
      <c r="C64">
        <f>(C61-F61)</f>
        <v>8</v>
      </c>
      <c r="D64">
        <f>(D61-F61)</f>
        <v>2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K24" sqref="K24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83" t="s">
        <v>95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111</v>
      </c>
      <c r="I4" s="60" t="s">
        <v>59</v>
      </c>
      <c r="J4" s="60">
        <v>2002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84" t="s">
        <v>60</v>
      </c>
      <c r="H6" s="185"/>
      <c r="I6" s="185"/>
      <c r="J6" s="185"/>
      <c r="K6" s="185"/>
      <c r="L6" s="185"/>
      <c r="M6" s="185"/>
      <c r="N6" s="186"/>
    </row>
    <row r="7" spans="1:25" ht="12.75">
      <c r="A7" s="27" t="s">
        <v>32</v>
      </c>
      <c r="B7" s="3"/>
      <c r="C7" s="22">
        <f>Data1!$D$42</f>
        <v>18.976666666666667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10.163333333333332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14.570000000000004</v>
      </c>
      <c r="D9" s="5">
        <v>0.3</v>
      </c>
      <c r="E9" s="3"/>
      <c r="F9" s="40">
        <v>1</v>
      </c>
      <c r="G9" s="84"/>
      <c r="H9" s="85"/>
      <c r="I9" s="85"/>
      <c r="J9" s="85"/>
      <c r="K9" s="85"/>
      <c r="L9" s="85"/>
      <c r="M9" s="86"/>
      <c r="N9" s="87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25.7</v>
      </c>
      <c r="C10" s="5" t="s">
        <v>35</v>
      </c>
      <c r="D10" s="5">
        <f>Data1!$AA$41</f>
        <v>2</v>
      </c>
      <c r="E10" s="3"/>
      <c r="F10" s="40">
        <v>2</v>
      </c>
      <c r="G10" s="88"/>
      <c r="H10" s="82"/>
      <c r="I10" s="82"/>
      <c r="J10" s="82"/>
      <c r="K10" s="82"/>
      <c r="L10" s="82"/>
      <c r="M10" s="83"/>
      <c r="N10" s="89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6</v>
      </c>
      <c r="C11" s="5" t="s">
        <v>35</v>
      </c>
      <c r="D11" s="24">
        <f>Data1!$AB$41</f>
        <v>1</v>
      </c>
      <c r="E11" s="3"/>
      <c r="F11" s="40">
        <v>3</v>
      </c>
      <c r="G11" s="88"/>
      <c r="H11" s="82"/>
      <c r="I11" s="82"/>
      <c r="J11" s="82"/>
      <c r="K11" s="82"/>
      <c r="L11" s="82"/>
      <c r="M11" s="83"/>
      <c r="N11" s="89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2.8</v>
      </c>
      <c r="C12" s="5" t="s">
        <v>35</v>
      </c>
      <c r="D12" s="24">
        <f>Data1!$AC$41</f>
        <v>26</v>
      </c>
      <c r="E12" s="3"/>
      <c r="F12" s="40">
        <v>4</v>
      </c>
      <c r="G12" s="88"/>
      <c r="H12" s="82"/>
      <c r="I12" s="82"/>
      <c r="J12" s="82"/>
      <c r="K12" s="82"/>
      <c r="L12" s="82"/>
      <c r="M12" s="83"/>
      <c r="N12" s="89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8"/>
      <c r="H13" s="82"/>
      <c r="I13" s="82"/>
      <c r="J13" s="82"/>
      <c r="K13" s="82"/>
      <c r="L13" s="82"/>
      <c r="M13" s="83"/>
      <c r="N13" s="89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8"/>
      <c r="H14" s="82"/>
      <c r="I14" s="82"/>
      <c r="J14" s="82"/>
      <c r="K14" s="82"/>
      <c r="L14" s="82"/>
      <c r="M14" s="83"/>
      <c r="N14" s="89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8"/>
      <c r="H15" s="82"/>
      <c r="I15" s="82"/>
      <c r="J15" s="82"/>
      <c r="K15" s="82"/>
      <c r="L15" s="82"/>
      <c r="M15" s="83"/>
      <c r="N15" s="89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8"/>
      <c r="H16" s="82"/>
      <c r="I16" s="82"/>
      <c r="J16" s="82"/>
      <c r="K16" s="82"/>
      <c r="L16" s="82"/>
      <c r="M16" s="83"/>
      <c r="N16" s="89"/>
    </row>
    <row r="17" spans="1:14" ht="12.75">
      <c r="A17" s="26" t="s">
        <v>40</v>
      </c>
      <c r="B17" s="3" t="s">
        <v>41</v>
      </c>
      <c r="C17" s="5">
        <f>Data1!$S$41</f>
        <v>43.300000000000004</v>
      </c>
      <c r="D17" s="5">
        <v>78</v>
      </c>
      <c r="E17" s="3"/>
      <c r="F17" s="40">
        <v>9</v>
      </c>
      <c r="G17" s="88"/>
      <c r="H17" s="82"/>
      <c r="I17" s="82"/>
      <c r="J17" s="82"/>
      <c r="K17" s="82"/>
      <c r="L17" s="82"/>
      <c r="M17" s="83"/>
      <c r="N17" s="89"/>
    </row>
    <row r="18" spans="1:14" ht="12.75">
      <c r="A18" s="27" t="s">
        <v>42</v>
      </c>
      <c r="B18" s="3"/>
      <c r="C18" s="5">
        <f>Data1!$B$64</f>
        <v>13</v>
      </c>
      <c r="D18" s="5"/>
      <c r="E18" s="3"/>
      <c r="F18" s="40">
        <v>10</v>
      </c>
      <c r="G18" s="88"/>
      <c r="H18" s="82"/>
      <c r="I18" s="82"/>
      <c r="J18" s="82"/>
      <c r="K18" s="82"/>
      <c r="L18" s="82"/>
      <c r="M18" s="83"/>
      <c r="N18" s="89"/>
    </row>
    <row r="19" spans="1:14" ht="12.75">
      <c r="A19" s="27" t="s">
        <v>43</v>
      </c>
      <c r="B19" s="3"/>
      <c r="C19" s="5">
        <f>Data1!$C$64</f>
        <v>8</v>
      </c>
      <c r="D19" s="5"/>
      <c r="E19" s="3"/>
      <c r="F19" s="40">
        <v>11</v>
      </c>
      <c r="G19" s="88"/>
      <c r="H19" s="82"/>
      <c r="I19" s="82"/>
      <c r="J19" s="82"/>
      <c r="K19" s="82"/>
      <c r="L19" s="82"/>
      <c r="M19" s="83"/>
      <c r="N19" s="89"/>
    </row>
    <row r="20" spans="1:14" ht="12.75">
      <c r="A20" s="27" t="s">
        <v>70</v>
      </c>
      <c r="B20" s="3"/>
      <c r="C20" s="5">
        <f>Data1!$D$64</f>
        <v>2</v>
      </c>
      <c r="D20" s="5"/>
      <c r="E20" s="3"/>
      <c r="F20" s="40">
        <v>12</v>
      </c>
      <c r="G20" s="88"/>
      <c r="H20" s="82"/>
      <c r="I20" s="82"/>
      <c r="J20" s="82"/>
      <c r="K20" s="82"/>
      <c r="L20" s="82"/>
      <c r="M20" s="83"/>
      <c r="N20" s="89"/>
    </row>
    <row r="21" spans="1:14" ht="12.75">
      <c r="A21" s="27" t="s">
        <v>44</v>
      </c>
      <c r="B21" s="3" t="s">
        <v>45</v>
      </c>
      <c r="C21" s="5">
        <f>Data1!$S$43</f>
        <v>17.1</v>
      </c>
      <c r="D21" s="5"/>
      <c r="E21" s="3"/>
      <c r="F21" s="40">
        <v>13</v>
      </c>
      <c r="G21" s="88"/>
      <c r="H21" s="82"/>
      <c r="I21" s="82"/>
      <c r="J21" s="82"/>
      <c r="K21" s="82"/>
      <c r="L21" s="82"/>
      <c r="M21" s="83"/>
      <c r="N21" s="89"/>
    </row>
    <row r="22" spans="1:14" ht="12.75">
      <c r="A22" s="27" t="s">
        <v>46</v>
      </c>
      <c r="B22" s="3"/>
      <c r="C22" s="24">
        <f>Data1!$AD$41</f>
        <v>5</v>
      </c>
      <c r="D22" s="5"/>
      <c r="E22" s="3"/>
      <c r="F22" s="40">
        <v>14</v>
      </c>
      <c r="G22" s="88"/>
      <c r="H22" s="82"/>
      <c r="I22" s="82"/>
      <c r="J22" s="82"/>
      <c r="K22" s="82"/>
      <c r="L22" s="82"/>
      <c r="M22" s="83"/>
      <c r="N22" s="89"/>
    </row>
    <row r="23" spans="1:14" ht="12.75">
      <c r="A23" s="27"/>
      <c r="B23" s="3"/>
      <c r="C23" s="5"/>
      <c r="D23" s="5"/>
      <c r="E23" s="3"/>
      <c r="F23" s="40">
        <v>15</v>
      </c>
      <c r="G23" s="88"/>
      <c r="H23" s="82"/>
      <c r="I23" s="82"/>
      <c r="J23" s="82"/>
      <c r="K23" s="82"/>
      <c r="L23" s="82"/>
      <c r="M23" s="83"/>
      <c r="N23" s="89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8"/>
      <c r="H24" s="82"/>
      <c r="I24" s="82"/>
      <c r="J24" s="82"/>
      <c r="K24" s="82"/>
      <c r="L24" s="82"/>
      <c r="M24" s="83"/>
      <c r="N24" s="89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88"/>
      <c r="H25" s="82"/>
      <c r="I25" s="82"/>
      <c r="J25" s="82"/>
      <c r="K25" s="82"/>
      <c r="L25" s="82"/>
      <c r="M25" s="83"/>
      <c r="N25" s="89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8"/>
      <c r="H26" s="82"/>
      <c r="I26" s="82"/>
      <c r="J26" s="82"/>
      <c r="K26" s="82"/>
      <c r="L26" s="82"/>
      <c r="M26" s="83"/>
      <c r="N26" s="89"/>
    </row>
    <row r="27" spans="1:14" ht="12.75">
      <c r="A27" s="27"/>
      <c r="B27" s="3"/>
      <c r="C27" s="22"/>
      <c r="D27" s="5"/>
      <c r="E27" s="5"/>
      <c r="F27" s="40">
        <v>19</v>
      </c>
      <c r="G27" s="88"/>
      <c r="H27" s="82"/>
      <c r="I27" s="82"/>
      <c r="J27" s="82"/>
      <c r="K27" s="82"/>
      <c r="L27" s="82"/>
      <c r="M27" s="83"/>
      <c r="N27" s="89"/>
    </row>
    <row r="28" spans="1:14" ht="12.75">
      <c r="A28" s="27"/>
      <c r="B28" s="3"/>
      <c r="C28" s="5"/>
      <c r="D28" s="5"/>
      <c r="E28" s="5"/>
      <c r="F28" s="40">
        <v>20</v>
      </c>
      <c r="G28" s="88"/>
      <c r="H28" s="82"/>
      <c r="I28" s="82"/>
      <c r="J28" s="82"/>
      <c r="K28" s="82"/>
      <c r="L28" s="82"/>
      <c r="M28" s="83"/>
      <c r="N28" s="89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8"/>
      <c r="H29" s="82"/>
      <c r="I29" s="82"/>
      <c r="J29" s="82"/>
      <c r="K29" s="82"/>
      <c r="L29" s="82"/>
      <c r="M29" s="83"/>
      <c r="N29" s="89"/>
    </row>
    <row r="30" spans="1:14" ht="12.75">
      <c r="A30" s="27" t="s">
        <v>98</v>
      </c>
      <c r="B30" s="3"/>
      <c r="C30" s="5">
        <f>Data1!$Q$43</f>
        <v>34</v>
      </c>
      <c r="D30" s="5"/>
      <c r="E30" s="5"/>
      <c r="F30" s="40">
        <v>22</v>
      </c>
      <c r="G30" s="88"/>
      <c r="H30" s="82"/>
      <c r="I30" s="82"/>
      <c r="J30" s="82"/>
      <c r="K30" s="82"/>
      <c r="L30" s="82"/>
      <c r="M30" s="83"/>
      <c r="N30" s="89"/>
    </row>
    <row r="31" spans="1:14" ht="12.75">
      <c r="A31" s="27" t="s">
        <v>53</v>
      </c>
      <c r="B31" s="3"/>
      <c r="C31" s="5">
        <f>Data1!$AO$9</f>
        <v>0</v>
      </c>
      <c r="D31" s="22"/>
      <c r="E31" s="5"/>
      <c r="F31" s="40">
        <v>23</v>
      </c>
      <c r="G31" s="88"/>
      <c r="H31" s="82"/>
      <c r="I31" s="82"/>
      <c r="J31" s="82"/>
      <c r="K31" s="82"/>
      <c r="L31" s="82"/>
      <c r="M31" s="83"/>
      <c r="N31" s="89"/>
    </row>
    <row r="32" spans="1:14" ht="12.75">
      <c r="A32" s="27"/>
      <c r="B32" s="3"/>
      <c r="C32" s="5"/>
      <c r="D32" s="5"/>
      <c r="E32" s="24"/>
      <c r="F32" s="40">
        <v>24</v>
      </c>
      <c r="G32" s="88"/>
      <c r="H32" s="82"/>
      <c r="I32" s="82"/>
      <c r="J32" s="82"/>
      <c r="K32" s="82"/>
      <c r="L32" s="82"/>
      <c r="M32" s="83"/>
      <c r="N32" s="89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8"/>
      <c r="H33" s="82"/>
      <c r="I33" s="82"/>
      <c r="J33" s="82"/>
      <c r="K33" s="82"/>
      <c r="L33" s="82"/>
      <c r="M33" s="83"/>
      <c r="N33" s="89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88"/>
      <c r="H34" s="82"/>
      <c r="I34" s="82"/>
      <c r="J34" s="82"/>
      <c r="K34" s="82"/>
      <c r="L34" s="82"/>
      <c r="M34" s="83"/>
      <c r="N34" s="89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8"/>
      <c r="H35" s="82"/>
      <c r="I35" s="82"/>
      <c r="J35" s="82"/>
      <c r="K35" s="82"/>
      <c r="L35" s="82"/>
      <c r="M35" s="83"/>
      <c r="N35" s="89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8"/>
      <c r="H36" s="82"/>
      <c r="I36" s="82"/>
      <c r="J36" s="82"/>
      <c r="K36" s="82"/>
      <c r="L36" s="82"/>
      <c r="M36" s="83"/>
      <c r="N36" s="89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88"/>
      <c r="H37" s="82"/>
      <c r="I37" s="82"/>
      <c r="J37" s="82"/>
      <c r="K37" s="82"/>
      <c r="L37" s="82"/>
      <c r="M37" s="83"/>
      <c r="N37" s="89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8"/>
      <c r="H38" s="82"/>
      <c r="I38" s="82"/>
      <c r="J38" s="82"/>
      <c r="K38" s="82"/>
      <c r="L38" s="82"/>
      <c r="M38" s="83"/>
      <c r="N38" s="89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>
        <v>31</v>
      </c>
      <c r="G39" s="90"/>
      <c r="H39" s="91"/>
      <c r="I39" s="91"/>
      <c r="J39" s="91"/>
      <c r="K39" s="91"/>
      <c r="L39" s="91"/>
      <c r="M39" s="92"/>
      <c r="N39" s="93"/>
    </row>
    <row r="40" spans="1:14" ht="12.75">
      <c r="A40" s="27" t="s">
        <v>28</v>
      </c>
      <c r="B40" s="3"/>
      <c r="C40" s="5">
        <f>Data1!$AN$9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2009-08-13T10:42:11Z</dcterms:modified>
  <cp:category/>
  <cp:version/>
  <cp:contentType/>
  <cp:contentStatus/>
</cp:coreProperties>
</file>