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<sst xmlns="http://schemas.openxmlformats.org/spreadsheetml/2006/main" count="186" uniqueCount="151">
  <si>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</si>
  <si>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</si>
  <si>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</si>
  <si>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</si>
  <si>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</si>
  <si>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</si>
  <si>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</si>
  <si>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</si>
  <si>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</si>
  <si>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</si>
  <si>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</si>
  <si>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</si>
  <si>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</si>
  <si>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</si>
  <si>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</si>
  <si>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</si>
  <si>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</si>
  <si>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</si>
  <si>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</si>
  <si>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</si>
  <si>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</si>
  <si>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</si>
  <si>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</si>
  <si>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</si>
  <si>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</si>
  <si>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</si>
  <si>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</si>
  <si>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</si>
  <si>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</si>
  <si>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</si>
  <si>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</si>
  <si>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</si>
  <si>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</si>
  <si>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</si>
  <si>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</si>
  <si>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</si>
  <si>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</si>
  <si>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</si>
  <si>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</si>
  <si>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</si>
  <si>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</si>
  <si>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</si>
  <si>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</si>
  <si>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</si>
  <si>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</si>
  <si>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</si>
  <si>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</si>
  <si>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</si>
  <si>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</si>
  <si>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</si>
  <si>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</si>
  <si>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</si>
  <si>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</si>
  <si>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</si>
  <si>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</si>
  <si>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</si>
  <si>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</si>
  <si>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</si>
  <si>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</si>
  <si>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</si>
  <si>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</si>
  <si>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</si>
  <si>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</si>
  <si>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</si>
  <si>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</si>
  <si>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</si>
  <si>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</si>
  <si>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</si>
  <si>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</si>
  <si>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</si>
  <si>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</si>
  <si>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</si>
  <si>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</si>
  <si>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</si>
  <si>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</si>
  <si>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</si>
  <si>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</si>
  <si>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</si>
  <si>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</si>
  <si>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</si>
  <si>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</si>
  <si>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</si>
  <si>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</si>
  <si>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</si>
  <si>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</si>
  <si>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</si>
  <si>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</si>
  <si>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</si>
  <si>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</si>
  <si>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</si>
  <si>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</si>
  <si>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</si>
  <si>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</si>
  <si>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</si>
  <si>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</si>
  <si>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</si>
  <si>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</si>
  <si>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</si>
  <si>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</si>
  <si>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</si>
  <si>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</si>
  <si>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</si>
  <si>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June</t>
  </si>
  <si>
    <t>NE</t>
  </si>
  <si>
    <t>A warm, sunny day with just patchy cumulus clouds and light winds.</t>
  </si>
  <si>
    <t>SSE</t>
  </si>
  <si>
    <t>Becoming very warm with more long sunny spells and just light winds. A warm evening.</t>
  </si>
  <si>
    <t>NNE</t>
  </si>
  <si>
    <t>Another very warm day - the first this year to reach 25C. Long sunny spells.</t>
  </si>
  <si>
    <t xml:space="preserve">Rather a cloudy morning, with bright or sunny spells after lunch. Warm, but cooler. </t>
  </si>
  <si>
    <t>Cloudy and cool at first, but becoming sunny again by lunchtime. Breezy easterlies.</t>
  </si>
  <si>
    <t>More cloud to begin the day, followed by a sunny afternoon. Fairly light winds.</t>
  </si>
  <si>
    <t>Thicket cloud today, and so little if any brightness. Light winds but feeling cool.</t>
  </si>
  <si>
    <t>NW</t>
  </si>
  <si>
    <t>A brighter day, with spells of hazy sunshine. Becoming warm and humid. Very light winds.</t>
  </si>
  <si>
    <t>A sunny and very warm day, feeling hot. Very light winds at times. More cloud overnight.</t>
  </si>
  <si>
    <t>ENE</t>
  </si>
  <si>
    <t>tr</t>
  </si>
  <si>
    <t xml:space="preserve">A rather cloudy day with the sun only breaking through by mid-afternoon. Cooler. </t>
  </si>
  <si>
    <t>A misty morning and feeling humid. Gradually turning sunny, then cloudy by evening.</t>
  </si>
  <si>
    <t>ESE</t>
  </si>
  <si>
    <t>W</t>
  </si>
  <si>
    <t>A very mild start, but a cloudy morning. turning sunny from mid-afternoon and into eve.</t>
  </si>
  <si>
    <t xml:space="preserve">Warm and muggy again with some sunny intervals. Heavy rain by late afternoon/evening. </t>
  </si>
  <si>
    <t>WSW</t>
  </si>
  <si>
    <t xml:space="preserve">Heavy rain clearing, then bright with some sun. heavy thunder shower later pm. </t>
  </si>
  <si>
    <t xml:space="preserve">Cloudy and wet with periods of heavy rain at times*, and becoming breezy. Much cooler. </t>
  </si>
  <si>
    <t>*14th: Very heavy rain at times, particularly overnight: fall of 52.4mm was highest in 24hrs</t>
  </si>
  <si>
    <t xml:space="preserve">since 2004. </t>
  </si>
  <si>
    <t>A day of sunshine and heavy showers, particularly during the afternoon and evening.</t>
  </si>
  <si>
    <t>A dry day during dalight hours, with some sunny intervals. More rain pushing in overnight.</t>
  </si>
  <si>
    <t>Early light rain clearing, then brighter for a time. Heavy downpours by later-afternoon.</t>
  </si>
  <si>
    <t xml:space="preserve">A bright day with hazy spells of sunshine. Windy and cloudier later. </t>
  </si>
  <si>
    <t>A bright and breezy day with good spells of sunshine, and feeling warm in any shelter.</t>
  </si>
  <si>
    <t xml:space="preserve">Another bright day with sunny spells, but a few showers after lunch - but brief. </t>
  </si>
  <si>
    <t>Cloudy with spells of rain, and a few heavier bursts. Brighter later and during the evening.</t>
  </si>
  <si>
    <t>S</t>
  </si>
  <si>
    <t>Bright spells thoughout daylight hours. Dry until overnight, when more showers arrived.</t>
  </si>
  <si>
    <t>A rather cloudy day with rain becoming persistent and heavy during the evening/night</t>
  </si>
  <si>
    <t>A wet start with some heavy bursts, then brighter and sunny for a time. More rain later.</t>
  </si>
  <si>
    <t>A bright , cool and breezy day with some sunshing thoughout and just patchy cloud.</t>
  </si>
  <si>
    <t>E</t>
  </si>
  <si>
    <t>SW</t>
  </si>
  <si>
    <t>NNW</t>
  </si>
  <si>
    <t>Above av.</t>
  </si>
  <si>
    <t xml:space="preserve">Notes: </t>
  </si>
  <si>
    <t>Mean temp 15.6C, overall equal coolest June since 2002 (14.7C); mean max lowest since 2002 (19.0C) but mean min lowest only since 2005</t>
  </si>
  <si>
    <t>(9.8C); highest max lowest in June since 2002 (25.7C); lowest min 4.9C, equal to both 2006 and 2003; grass min -0.8C latest ground frost on</t>
  </si>
  <si>
    <t>record at this station; lowest max and highest min lowest only since 2005 and 2004 respectively; rainfall 161.5mm was wettest month of any</t>
  </si>
  <si>
    <t>name at this station, and probably locally since at leat 1997; 52.4mm on 14th was wettest day since August 2004 (56.1mm); max wind gust</t>
  </si>
  <si>
    <t>equal lowest since 2003 (29mph).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</si>
</sst>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23.3</c:v>
                </c:pt>
                <c:pt idx="1">
                  <c:v>24.3</c:v>
                </c:pt>
                <c:pt idx="2">
                  <c:v>25.2</c:v>
                </c:pt>
                <c:pt idx="3">
                  <c:v>21</c:v>
                </c:pt>
                <c:pt idx="4">
                  <c:v>21.7</c:v>
                </c:pt>
                <c:pt idx="5">
                  <c:v>19.2</c:v>
                </c:pt>
                <c:pt idx="6">
                  <c:v>15.5</c:v>
                </c:pt>
                <c:pt idx="7">
                  <c:v>22.6</c:v>
                </c:pt>
                <c:pt idx="8">
                  <c:v>25.8</c:v>
                </c:pt>
                <c:pt idx="9">
                  <c:v>20.9</c:v>
                </c:pt>
                <c:pt idx="10">
                  <c:v>24.2</c:v>
                </c:pt>
                <c:pt idx="11">
                  <c:v>22.1</c:v>
                </c:pt>
                <c:pt idx="12">
                  <c:v>23.1</c:v>
                </c:pt>
                <c:pt idx="13">
                  <c:v>15</c:v>
                </c:pt>
                <c:pt idx="14">
                  <c:v>19.9</c:v>
                </c:pt>
                <c:pt idx="15">
                  <c:v>19.8</c:v>
                </c:pt>
                <c:pt idx="16">
                  <c:v>19.6</c:v>
                </c:pt>
                <c:pt idx="17">
                  <c:v>19.4</c:v>
                </c:pt>
                <c:pt idx="18">
                  <c:v>23.3</c:v>
                </c:pt>
                <c:pt idx="19">
                  <c:v>21.2</c:v>
                </c:pt>
                <c:pt idx="20">
                  <c:v>20.8</c:v>
                </c:pt>
                <c:pt idx="21">
                  <c:v>17.8</c:v>
                </c:pt>
                <c:pt idx="22">
                  <c:v>19.6</c:v>
                </c:pt>
                <c:pt idx="23">
                  <c:v>17.1</c:v>
                </c:pt>
                <c:pt idx="24">
                  <c:v>18.2</c:v>
                </c:pt>
                <c:pt idx="25">
                  <c:v>16</c:v>
                </c:pt>
                <c:pt idx="26">
                  <c:v>17</c:v>
                </c:pt>
                <c:pt idx="27">
                  <c:v>18.7</c:v>
                </c:pt>
                <c:pt idx="28">
                  <c:v>18.1</c:v>
                </c:pt>
                <c:pt idx="29">
                  <c:v>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6.3</c:v>
                </c:pt>
                <c:pt idx="1">
                  <c:v>7.1</c:v>
                </c:pt>
                <c:pt idx="2">
                  <c:v>10.5</c:v>
                </c:pt>
                <c:pt idx="3">
                  <c:v>11.4</c:v>
                </c:pt>
                <c:pt idx="4">
                  <c:v>9.1</c:v>
                </c:pt>
                <c:pt idx="5">
                  <c:v>10</c:v>
                </c:pt>
                <c:pt idx="6">
                  <c:v>10.4</c:v>
                </c:pt>
                <c:pt idx="7">
                  <c:v>11.1</c:v>
                </c:pt>
                <c:pt idx="8">
                  <c:v>9.7</c:v>
                </c:pt>
                <c:pt idx="9">
                  <c:v>12.6</c:v>
                </c:pt>
                <c:pt idx="10">
                  <c:v>9.7</c:v>
                </c:pt>
                <c:pt idx="11">
                  <c:v>15.8</c:v>
                </c:pt>
                <c:pt idx="12">
                  <c:v>11.1</c:v>
                </c:pt>
                <c:pt idx="13">
                  <c:v>13.7</c:v>
                </c:pt>
                <c:pt idx="14">
                  <c:v>12.6</c:v>
                </c:pt>
                <c:pt idx="15">
                  <c:v>12.2</c:v>
                </c:pt>
                <c:pt idx="16">
                  <c:v>11.3</c:v>
                </c:pt>
                <c:pt idx="17">
                  <c:v>12.5</c:v>
                </c:pt>
                <c:pt idx="18">
                  <c:v>9.1</c:v>
                </c:pt>
                <c:pt idx="19">
                  <c:v>13.2</c:v>
                </c:pt>
                <c:pt idx="20">
                  <c:v>10.7</c:v>
                </c:pt>
                <c:pt idx="21">
                  <c:v>10.9</c:v>
                </c:pt>
                <c:pt idx="22">
                  <c:v>13.1</c:v>
                </c:pt>
                <c:pt idx="23">
                  <c:v>11.5</c:v>
                </c:pt>
                <c:pt idx="24">
                  <c:v>11.4</c:v>
                </c:pt>
                <c:pt idx="25">
                  <c:v>8.2</c:v>
                </c:pt>
                <c:pt idx="26">
                  <c:v>10</c:v>
                </c:pt>
                <c:pt idx="27">
                  <c:v>4.9</c:v>
                </c:pt>
                <c:pt idx="28">
                  <c:v>12.7</c:v>
                </c:pt>
                <c:pt idx="29">
                  <c:v>10.6</c:v>
                </c:pt>
              </c:numCache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8902"/>
        <c:crosses val="autoZero"/>
        <c:auto val="1"/>
        <c:lblOffset val="100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775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13.6</c:v>
                </c:pt>
                <c:pt idx="13">
                  <c:v>52.4</c:v>
                </c:pt>
                <c:pt idx="14">
                  <c:v>13.4</c:v>
                </c:pt>
                <c:pt idx="15">
                  <c:v>4.4</c:v>
                </c:pt>
                <c:pt idx="16">
                  <c:v>4.1</c:v>
                </c:pt>
                <c:pt idx="17">
                  <c:v>8</c:v>
                </c:pt>
                <c:pt idx="18">
                  <c:v>0.9</c:v>
                </c:pt>
                <c:pt idx="19">
                  <c:v>0</c:v>
                </c:pt>
                <c:pt idx="20">
                  <c:v>5.7</c:v>
                </c:pt>
                <c:pt idx="21">
                  <c:v>1.6</c:v>
                </c:pt>
                <c:pt idx="22">
                  <c:v>6.1</c:v>
                </c:pt>
                <c:pt idx="23">
                  <c:v>15.9</c:v>
                </c:pt>
                <c:pt idx="24">
                  <c:v>11.4</c:v>
                </c:pt>
                <c:pt idx="25">
                  <c:v>0</c:v>
                </c:pt>
                <c:pt idx="26">
                  <c:v>0</c:v>
                </c:pt>
                <c:pt idx="27">
                  <c:v>7.4</c:v>
                </c:pt>
                <c:pt idx="28">
                  <c:v>8.2</c:v>
                </c:pt>
                <c:pt idx="29">
                  <c:v>8.4</c:v>
                </c:pt>
              </c:numCache>
            </c:numRef>
          </c:val>
        </c:ser>
        <c:axId val="2721255"/>
        <c:axId val="24491296"/>
      </c:barChart>
      <c:catAx>
        <c:axId val="27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91296"/>
        <c:crosses val="autoZero"/>
        <c:auto val="1"/>
        <c:lblOffset val="100"/>
        <c:noMultiLvlLbl val="0"/>
      </c:catAx>
      <c:valAx>
        <c:axId val="24491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721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11.1</c:v>
                </c:pt>
                <c:pt idx="1">
                  <c:v>12</c:v>
                </c:pt>
                <c:pt idx="2">
                  <c:v>10.7</c:v>
                </c:pt>
                <c:pt idx="3">
                  <c:v>7.6</c:v>
                </c:pt>
                <c:pt idx="4">
                  <c:v>9.6</c:v>
                </c:pt>
                <c:pt idx="5">
                  <c:v>10.6</c:v>
                </c:pt>
                <c:pt idx="6">
                  <c:v>0.5</c:v>
                </c:pt>
                <c:pt idx="7">
                  <c:v>10.7</c:v>
                </c:pt>
                <c:pt idx="8">
                  <c:v>10.3</c:v>
                </c:pt>
                <c:pt idx="9">
                  <c:v>6.5</c:v>
                </c:pt>
                <c:pt idx="10">
                  <c:v>8.6</c:v>
                </c:pt>
                <c:pt idx="11">
                  <c:v>6.6</c:v>
                </c:pt>
                <c:pt idx="12">
                  <c:v>6.4</c:v>
                </c:pt>
                <c:pt idx="13">
                  <c:v>0</c:v>
                </c:pt>
                <c:pt idx="14">
                  <c:v>4.7</c:v>
                </c:pt>
                <c:pt idx="15">
                  <c:v>5.6</c:v>
                </c:pt>
                <c:pt idx="16">
                  <c:v>7</c:v>
                </c:pt>
                <c:pt idx="17">
                  <c:v>4</c:v>
                </c:pt>
                <c:pt idx="18">
                  <c:v>9</c:v>
                </c:pt>
                <c:pt idx="19">
                  <c:v>9.1</c:v>
                </c:pt>
                <c:pt idx="20">
                  <c:v>9.3</c:v>
                </c:pt>
                <c:pt idx="21">
                  <c:v>3.1</c:v>
                </c:pt>
                <c:pt idx="22">
                  <c:v>8.4</c:v>
                </c:pt>
                <c:pt idx="23">
                  <c:v>0</c:v>
                </c:pt>
                <c:pt idx="24">
                  <c:v>4.1</c:v>
                </c:pt>
                <c:pt idx="25">
                  <c:v>9.6</c:v>
                </c:pt>
                <c:pt idx="26">
                  <c:v>8.6</c:v>
                </c:pt>
                <c:pt idx="27">
                  <c:v>8.4</c:v>
                </c:pt>
                <c:pt idx="28">
                  <c:v>5.4</c:v>
                </c:pt>
                <c:pt idx="29">
                  <c:v>2.8</c:v>
                </c:pt>
              </c:numCache>
            </c:numRef>
          </c:val>
        </c:ser>
        <c:axId val="19095073"/>
        <c:axId val="37637930"/>
      </c:barChart>
      <c:catAx>
        <c:axId val="1909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7930"/>
        <c:crosses val="autoZero"/>
        <c:auto val="1"/>
        <c:lblOffset val="100"/>
        <c:noMultiLvlLbl val="0"/>
      </c:catAx>
      <c:valAx>
        <c:axId val="3763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095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3.2</c:v>
                </c:pt>
                <c:pt idx="1">
                  <c:v>3.1</c:v>
                </c:pt>
                <c:pt idx="2">
                  <c:v>5.7</c:v>
                </c:pt>
                <c:pt idx="3">
                  <c:v>10.8</c:v>
                </c:pt>
                <c:pt idx="4">
                  <c:v>5.3</c:v>
                </c:pt>
                <c:pt idx="5">
                  <c:v>8.3</c:v>
                </c:pt>
                <c:pt idx="6">
                  <c:v>9.2</c:v>
                </c:pt>
                <c:pt idx="7">
                  <c:v>6</c:v>
                </c:pt>
                <c:pt idx="8">
                  <c:v>4.6</c:v>
                </c:pt>
                <c:pt idx="9">
                  <c:v>8.3</c:v>
                </c:pt>
                <c:pt idx="10">
                  <c:v>4.2</c:v>
                </c:pt>
                <c:pt idx="11">
                  <c:v>11.7</c:v>
                </c:pt>
                <c:pt idx="12">
                  <c:v>5.5</c:v>
                </c:pt>
                <c:pt idx="13">
                  <c:v>11.6</c:v>
                </c:pt>
                <c:pt idx="14">
                  <c:v>10.5</c:v>
                </c:pt>
                <c:pt idx="15">
                  <c:v>8</c:v>
                </c:pt>
                <c:pt idx="16">
                  <c:v>7.2</c:v>
                </c:pt>
                <c:pt idx="17">
                  <c:v>10</c:v>
                </c:pt>
                <c:pt idx="18">
                  <c:v>4.2</c:v>
                </c:pt>
                <c:pt idx="19">
                  <c:v>8.5</c:v>
                </c:pt>
                <c:pt idx="20">
                  <c:v>4.9</c:v>
                </c:pt>
                <c:pt idx="21">
                  <c:v>5.9</c:v>
                </c:pt>
                <c:pt idx="22">
                  <c:v>9.5</c:v>
                </c:pt>
                <c:pt idx="23">
                  <c:v>7.6</c:v>
                </c:pt>
                <c:pt idx="24">
                  <c:v>9.5</c:v>
                </c:pt>
                <c:pt idx="25">
                  <c:v>3.2</c:v>
                </c:pt>
                <c:pt idx="26">
                  <c:v>5</c:v>
                </c:pt>
                <c:pt idx="27">
                  <c:v>-0.8</c:v>
                </c:pt>
                <c:pt idx="28">
                  <c:v>10.1</c:v>
                </c:pt>
                <c:pt idx="29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auto val="1"/>
        <c:lblOffset val="100"/>
        <c:noMultiLvlLbl val="0"/>
      </c:catAx>
      <c:valAx>
        <c:axId val="2877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97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17.9</c:v>
                </c:pt>
                <c:pt idx="1">
                  <c:v>18.6</c:v>
                </c:pt>
                <c:pt idx="2">
                  <c:v>19</c:v>
                </c:pt>
                <c:pt idx="3">
                  <c:v>15</c:v>
                </c:pt>
                <c:pt idx="4">
                  <c:v>13.1</c:v>
                </c:pt>
                <c:pt idx="5">
                  <c:v>13.4</c:v>
                </c:pt>
                <c:pt idx="6">
                  <c:v>13.9</c:v>
                </c:pt>
                <c:pt idx="7">
                  <c:v>14.1</c:v>
                </c:pt>
                <c:pt idx="8">
                  <c:v>20</c:v>
                </c:pt>
                <c:pt idx="9">
                  <c:v>16.8</c:v>
                </c:pt>
                <c:pt idx="10">
                  <c:v>15</c:v>
                </c:pt>
                <c:pt idx="11">
                  <c:v>17.1</c:v>
                </c:pt>
                <c:pt idx="12">
                  <c:v>15.6</c:v>
                </c:pt>
                <c:pt idx="13">
                  <c:v>15.6</c:v>
                </c:pt>
                <c:pt idx="14">
                  <c:v>13.9</c:v>
                </c:pt>
                <c:pt idx="15">
                  <c:v>15</c:v>
                </c:pt>
                <c:pt idx="16">
                  <c:v>15.5</c:v>
                </c:pt>
                <c:pt idx="17">
                  <c:v>15.1</c:v>
                </c:pt>
                <c:pt idx="18">
                  <c:v>14.6</c:v>
                </c:pt>
                <c:pt idx="19">
                  <c:v>15.6</c:v>
                </c:pt>
                <c:pt idx="20">
                  <c:v>14.9</c:v>
                </c:pt>
                <c:pt idx="21">
                  <c:v>14.8</c:v>
                </c:pt>
                <c:pt idx="22">
                  <c:v>15.7</c:v>
                </c:pt>
                <c:pt idx="23">
                  <c:v>15</c:v>
                </c:pt>
                <c:pt idx="24">
                  <c:v>14.9</c:v>
                </c:pt>
                <c:pt idx="25">
                  <c:v>12.7</c:v>
                </c:pt>
                <c:pt idx="26">
                  <c:v>13.2</c:v>
                </c:pt>
                <c:pt idx="27">
                  <c:v>11.8</c:v>
                </c:pt>
                <c:pt idx="28">
                  <c:v>14.3</c:v>
                </c:pt>
                <c:pt idx="29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13.8</c:v>
                </c:pt>
                <c:pt idx="1">
                  <c:v>15.1</c:v>
                </c:pt>
                <c:pt idx="2">
                  <c:v>16.2</c:v>
                </c:pt>
                <c:pt idx="3">
                  <c:v>15.4</c:v>
                </c:pt>
                <c:pt idx="4">
                  <c:v>13.8</c:v>
                </c:pt>
                <c:pt idx="5">
                  <c:v>14.1</c:v>
                </c:pt>
                <c:pt idx="6">
                  <c:v>14.5</c:v>
                </c:pt>
                <c:pt idx="7">
                  <c:v>14.1</c:v>
                </c:pt>
                <c:pt idx="8">
                  <c:v>18</c:v>
                </c:pt>
                <c:pt idx="9">
                  <c:v>16.4</c:v>
                </c:pt>
                <c:pt idx="10">
                  <c:v>15</c:v>
                </c:pt>
                <c:pt idx="11">
                  <c:v>17.2</c:v>
                </c:pt>
                <c:pt idx="12">
                  <c:v>15</c:v>
                </c:pt>
                <c:pt idx="13">
                  <c:v>15</c:v>
                </c:pt>
                <c:pt idx="14">
                  <c:v>14.1</c:v>
                </c:pt>
                <c:pt idx="15">
                  <c:v>14.5</c:v>
                </c:pt>
                <c:pt idx="16">
                  <c:v>14.6</c:v>
                </c:pt>
                <c:pt idx="17">
                  <c:v>15.5</c:v>
                </c:pt>
                <c:pt idx="18">
                  <c:v>14.6</c:v>
                </c:pt>
                <c:pt idx="19">
                  <c:v>15.8</c:v>
                </c:pt>
                <c:pt idx="20">
                  <c:v>14.9</c:v>
                </c:pt>
                <c:pt idx="21">
                  <c:v>15.2</c:v>
                </c:pt>
                <c:pt idx="22">
                  <c:v>15.7</c:v>
                </c:pt>
                <c:pt idx="23">
                  <c:v>15.1</c:v>
                </c:pt>
                <c:pt idx="24">
                  <c:v>15</c:v>
                </c:pt>
                <c:pt idx="25">
                  <c:v>13</c:v>
                </c:pt>
                <c:pt idx="26">
                  <c:v>13.4</c:v>
                </c:pt>
                <c:pt idx="27">
                  <c:v>12.1</c:v>
                </c:pt>
                <c:pt idx="28">
                  <c:v>14.3</c:v>
                </c:pt>
                <c:pt idx="29">
                  <c:v>14.9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8894"/>
        <c:crosses val="autoZero"/>
        <c:auto val="1"/>
        <c:lblOffset val="100"/>
        <c:noMultiLvlLbl val="0"/>
      </c:catAx>
      <c:valAx>
        <c:axId val="4894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634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12.9</c:v>
                </c:pt>
                <c:pt idx="1">
                  <c:v>13</c:v>
                </c:pt>
                <c:pt idx="2">
                  <c:v>13.5</c:v>
                </c:pt>
                <c:pt idx="3">
                  <c:v>13.5</c:v>
                </c:pt>
                <c:pt idx="4">
                  <c:v>13.4</c:v>
                </c:pt>
                <c:pt idx="5">
                  <c:v>13.2</c:v>
                </c:pt>
                <c:pt idx="6">
                  <c:v>13.2</c:v>
                </c:pt>
                <c:pt idx="7">
                  <c:v>14</c:v>
                </c:pt>
                <c:pt idx="8">
                  <c:v>14</c:v>
                </c:pt>
                <c:pt idx="9">
                  <c:v>13.5</c:v>
                </c:pt>
                <c:pt idx="10">
                  <c:v>13.8</c:v>
                </c:pt>
                <c:pt idx="11">
                  <c:v>14</c:v>
                </c:pt>
                <c:pt idx="12">
                  <c:v>14.1</c:v>
                </c:pt>
                <c:pt idx="13">
                  <c:v>14.1</c:v>
                </c:pt>
                <c:pt idx="14">
                  <c:v>14.2</c:v>
                </c:pt>
                <c:pt idx="15">
                  <c:v>14</c:v>
                </c:pt>
                <c:pt idx="16">
                  <c:v>14.5</c:v>
                </c:pt>
                <c:pt idx="17">
                  <c:v>14</c:v>
                </c:pt>
                <c:pt idx="18">
                  <c:v>15</c:v>
                </c:pt>
                <c:pt idx="19">
                  <c:v>14.6</c:v>
                </c:pt>
                <c:pt idx="20">
                  <c:v>15</c:v>
                </c:pt>
                <c:pt idx="21">
                  <c:v>15.7</c:v>
                </c:pt>
                <c:pt idx="22">
                  <c:v>15.6</c:v>
                </c:pt>
                <c:pt idx="23">
                  <c:v>15.2</c:v>
                </c:pt>
                <c:pt idx="24">
                  <c:v>15</c:v>
                </c:pt>
                <c:pt idx="25">
                  <c:v>14.1</c:v>
                </c:pt>
                <c:pt idx="26">
                  <c:v>13.9</c:v>
                </c:pt>
                <c:pt idx="27">
                  <c:v>13.3</c:v>
                </c:pt>
                <c:pt idx="28">
                  <c:v>14.4</c:v>
                </c:pt>
                <c:pt idx="29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12.4</c:v>
                </c:pt>
                <c:pt idx="1">
                  <c:v>12.7</c:v>
                </c:pt>
                <c:pt idx="2">
                  <c:v>13</c:v>
                </c:pt>
                <c:pt idx="3">
                  <c:v>13.2</c:v>
                </c:pt>
                <c:pt idx="4">
                  <c:v>13.6</c:v>
                </c:pt>
                <c:pt idx="5">
                  <c:v>13.7</c:v>
                </c:pt>
                <c:pt idx="6">
                  <c:v>13.8</c:v>
                </c:pt>
                <c:pt idx="7">
                  <c:v>13.8</c:v>
                </c:pt>
                <c:pt idx="8">
                  <c:v>13.9</c:v>
                </c:pt>
                <c:pt idx="9">
                  <c:v>14.1</c:v>
                </c:pt>
                <c:pt idx="10">
                  <c:v>14.2</c:v>
                </c:pt>
                <c:pt idx="11">
                  <c:v>14.3</c:v>
                </c:pt>
                <c:pt idx="12">
                  <c:v>14.6</c:v>
                </c:pt>
                <c:pt idx="13">
                  <c:v>14.7</c:v>
                </c:pt>
                <c:pt idx="14">
                  <c:v>14.7</c:v>
                </c:pt>
                <c:pt idx="15">
                  <c:v>14.6</c:v>
                </c:pt>
                <c:pt idx="16">
                  <c:v>14.6</c:v>
                </c:pt>
                <c:pt idx="17">
                  <c:v>14.7</c:v>
                </c:pt>
                <c:pt idx="18">
                  <c:v>14.7</c:v>
                </c:pt>
                <c:pt idx="19">
                  <c:v>14.7</c:v>
                </c:pt>
                <c:pt idx="20">
                  <c:v>14.8</c:v>
                </c:pt>
                <c:pt idx="21">
                  <c:v>14.9</c:v>
                </c:pt>
                <c:pt idx="22">
                  <c:v>14.9</c:v>
                </c:pt>
                <c:pt idx="23">
                  <c:v>14.9</c:v>
                </c:pt>
                <c:pt idx="24">
                  <c:v>14.9</c:v>
                </c:pt>
                <c:pt idx="25">
                  <c:v>14.8</c:v>
                </c:pt>
                <c:pt idx="26">
                  <c:v>14.7</c:v>
                </c:pt>
                <c:pt idx="27">
                  <c:v>14.6</c:v>
                </c:pt>
                <c:pt idx="28">
                  <c:v>14.4</c:v>
                </c:pt>
                <c:pt idx="29">
                  <c:v>14.4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7448"/>
        <c:crosses val="autoZero"/>
        <c:auto val="1"/>
        <c:lblOffset val="100"/>
        <c:noMultiLvlLbl val="0"/>
      </c:catAx>
      <c:valAx>
        <c:axId val="543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886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1017.8353752904935</c:v>
                </c:pt>
                <c:pt idx="1">
                  <c:v>1025.3860656629251</c:v>
                </c:pt>
                <c:pt idx="2">
                  <c:v>1023.3030424114828</c:v>
                </c:pt>
                <c:pt idx="3">
                  <c:v>1026.7051316480909</c:v>
                </c:pt>
                <c:pt idx="4">
                  <c:v>1028.040015158254</c:v>
                </c:pt>
                <c:pt idx="5">
                  <c:v>1024.461555721609</c:v>
                </c:pt>
                <c:pt idx="6">
                  <c:v>1022.8379187768866</c:v>
                </c:pt>
                <c:pt idx="7">
                  <c:v>1021.1029680283615</c:v>
                </c:pt>
                <c:pt idx="8">
                  <c:v>1020.0572932125096</c:v>
                </c:pt>
                <c:pt idx="9">
                  <c:v>1018.8807635277558</c:v>
                </c:pt>
                <c:pt idx="10">
                  <c:v>1016.7903009834195</c:v>
                </c:pt>
                <c:pt idx="11">
                  <c:v>1012.4229378316973</c:v>
                </c:pt>
                <c:pt idx="12">
                  <c:v>1007.4773851697119</c:v>
                </c:pt>
                <c:pt idx="13">
                  <c:v>1004.1719883843003</c:v>
                </c:pt>
                <c:pt idx="14">
                  <c:v>998.0277119301377</c:v>
                </c:pt>
                <c:pt idx="15">
                  <c:v>1000.0374658909976</c:v>
                </c:pt>
                <c:pt idx="16">
                  <c:v>1003.8233974346083</c:v>
                </c:pt>
                <c:pt idx="17">
                  <c:v>1005.6109147011772</c:v>
                </c:pt>
                <c:pt idx="18">
                  <c:v>1012.2591117947524</c:v>
                </c:pt>
                <c:pt idx="19">
                  <c:v>1007.9612484726151</c:v>
                </c:pt>
                <c:pt idx="20">
                  <c:v>1009.1314709892821</c:v>
                </c:pt>
                <c:pt idx="21">
                  <c:v>1005.7917270513248</c:v>
                </c:pt>
                <c:pt idx="22">
                  <c:v>1008.9266878100286</c:v>
                </c:pt>
                <c:pt idx="23">
                  <c:v>1006.6459598245615</c:v>
                </c:pt>
                <c:pt idx="24">
                  <c:v>997.4603756628795</c:v>
                </c:pt>
                <c:pt idx="25">
                  <c:v>1009.3191011655567</c:v>
                </c:pt>
                <c:pt idx="26">
                  <c:v>1005.9068780769545</c:v>
                </c:pt>
                <c:pt idx="27">
                  <c:v>1008.9054770895806</c:v>
                </c:pt>
                <c:pt idx="28">
                  <c:v>1003.2291340644001</c:v>
                </c:pt>
                <c:pt idx="29">
                  <c:v>1010.5464594336598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93703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13.342114390694597</c:v>
                </c:pt>
                <c:pt idx="1">
                  <c:v>14.101241633041527</c:v>
                </c:pt>
                <c:pt idx="2">
                  <c:v>14.220318654886064</c:v>
                </c:pt>
                <c:pt idx="3">
                  <c:v>11.623009634460523</c:v>
                </c:pt>
                <c:pt idx="4">
                  <c:v>9.745185166973341</c:v>
                </c:pt>
                <c:pt idx="5">
                  <c:v>8.161093215281475</c:v>
                </c:pt>
                <c:pt idx="6">
                  <c:v>10.279730217801136</c:v>
                </c:pt>
                <c:pt idx="7">
                  <c:v>13.018194555456255</c:v>
                </c:pt>
                <c:pt idx="8">
                  <c:v>14.85497445459643</c:v>
                </c:pt>
                <c:pt idx="9">
                  <c:v>13.943421155260614</c:v>
                </c:pt>
                <c:pt idx="10">
                  <c:v>15.678269511053344</c:v>
                </c:pt>
                <c:pt idx="11">
                  <c:v>15.537910865519597</c:v>
                </c:pt>
                <c:pt idx="12">
                  <c:v>13.589448214057215</c:v>
                </c:pt>
                <c:pt idx="13">
                  <c:v>14.42493973106503</c:v>
                </c:pt>
                <c:pt idx="14">
                  <c:v>13.922769326654576</c:v>
                </c:pt>
                <c:pt idx="15">
                  <c:v>13.68901434261509</c:v>
                </c:pt>
                <c:pt idx="16">
                  <c:v>11.484450456049156</c:v>
                </c:pt>
                <c:pt idx="17">
                  <c:v>13.179910897856082</c:v>
                </c:pt>
                <c:pt idx="18">
                  <c:v>15.610044704900584</c:v>
                </c:pt>
                <c:pt idx="19">
                  <c:v>12.771915109555696</c:v>
                </c:pt>
                <c:pt idx="20">
                  <c:v>13.129739112053672</c:v>
                </c:pt>
                <c:pt idx="21">
                  <c:v>14.147830930023856</c:v>
                </c:pt>
                <c:pt idx="22">
                  <c:v>12.771347726912099</c:v>
                </c:pt>
                <c:pt idx="23">
                  <c:v>12.83602974110679</c:v>
                </c:pt>
                <c:pt idx="24">
                  <c:v>12.817735235077722</c:v>
                </c:pt>
                <c:pt idx="25">
                  <c:v>6.6724248955701615</c:v>
                </c:pt>
                <c:pt idx="26">
                  <c:v>9.231056679520606</c:v>
                </c:pt>
                <c:pt idx="27">
                  <c:v>8.517865788129953</c:v>
                </c:pt>
                <c:pt idx="28">
                  <c:v>11.576437326945095</c:v>
                </c:pt>
                <c:pt idx="29">
                  <c:v>13.946080782970094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76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0.02875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6dff9e5-ad18-4e5e-9630-f0c7e1f32ed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59af21-c02b-483b-8772-46bf810dbabd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5b986a-e79b-4074-a796-392be271eaa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e24934-7a0e-4132-ac16-4cb1fbb792fa}" type="TxLink">
            <a:rPr lang="en-US" cap="none" sz="1000" b="0" i="0" u="none" baseline="0">
              <a:latin typeface="Arial"/>
              <a:ea typeface="Arial"/>
              <a:cs typeface="Arial"/>
            </a:rPr>
            <a:t>11.1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83cd03f-824a-4d00-8ca4-2e2abbaf6452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4f2dd2f-f5ae-4a4a-9a7e-e0e072be5e6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0.02325</cdr:y>
    </cdr:from>
    <cdr:to>
      <cdr:x>0.9085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48850" y="19050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06a5b6-7095-47d8-a117-7e7835f836e0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fb7b74-e9a2-4e6c-b63b-17390c2e5e0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0.034</cdr:y>
    </cdr:from>
    <cdr:to>
      <cdr:x>0.919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b7d14c6-490b-4085-88ae-4691a12879c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4" sqref="Q4"/>
      <selection pane="bottomLeft" activeCell="D27" sqref="D2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2007</v>
      </c>
      <c r="S4" s="7"/>
      <c r="T4" s="7"/>
      <c r="U4" s="60"/>
      <c r="V4" s="18"/>
      <c r="W4" s="102"/>
      <c r="X4" s="99"/>
      <c r="Y4" s="147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85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5" t="s">
        <v>26</v>
      </c>
      <c r="Y6" s="148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5"/>
      <c r="Y7" s="148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6"/>
      <c r="Y8" s="149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16.7</v>
      </c>
      <c r="C9" s="65">
        <v>14.8</v>
      </c>
      <c r="D9" s="65">
        <v>23.3</v>
      </c>
      <c r="E9" s="65">
        <v>6.3</v>
      </c>
      <c r="F9" s="66">
        <f aca="true" t="shared" si="0" ref="F9:F38">AVERAGE(D9:E9)</f>
        <v>14.8</v>
      </c>
      <c r="G9" s="67">
        <f>100*(AI9/AG9)</f>
        <v>80.55992679944195</v>
      </c>
      <c r="H9" s="67">
        <f aca="true" t="shared" si="1" ref="H9:H38">AJ9</f>
        <v>13.342114390694597</v>
      </c>
      <c r="I9" s="68">
        <v>3.2</v>
      </c>
      <c r="J9" s="66"/>
      <c r="K9" s="68">
        <v>17.9</v>
      </c>
      <c r="L9" s="65">
        <v>13.8</v>
      </c>
      <c r="M9" s="65">
        <v>12.9</v>
      </c>
      <c r="N9" s="65">
        <v>12.5</v>
      </c>
      <c r="O9" s="66">
        <v>12.4</v>
      </c>
      <c r="P9" s="69" t="s">
        <v>103</v>
      </c>
      <c r="Q9" s="70">
        <v>15</v>
      </c>
      <c r="R9" s="67">
        <v>11.1</v>
      </c>
      <c r="S9" s="67">
        <v>0</v>
      </c>
      <c r="T9" s="67"/>
      <c r="U9" s="71">
        <v>2</v>
      </c>
      <c r="V9" s="64">
        <v>1007.7</v>
      </c>
      <c r="W9" s="121">
        <f aca="true" t="shared" si="2" ref="W9:W38">V9+AT17</f>
        <v>1017.8353752904935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0</v>
      </c>
      <c r="AG9">
        <f>6.107*EXP(17.38*(B9/(239+B9)))</f>
        <v>19.001906026433034</v>
      </c>
      <c r="AH9">
        <f aca="true" t="shared" si="5" ref="AH9:AH39">IF(V9&gt;=0,6.107*EXP(17.38*(C9/(239+C9))),6.107*EXP(22.44*(C9/(272.4+C9))))</f>
        <v>16.8260215853932</v>
      </c>
      <c r="AI9">
        <f aca="true" t="shared" si="6" ref="AI9:AI39">IF(C9&gt;=0,AH9-(0.000799*1000*(B9-C9)),AH9-(0.00072*1000*(B9-C9)))</f>
        <v>15.307921585393201</v>
      </c>
      <c r="AJ9">
        <f>239*LN(AI9/6.107)/(17.38-LN(AI9/6.107))</f>
        <v>13.342114390694597</v>
      </c>
      <c r="AL9">
        <f>COUNTIF(U9:U39,"&lt;1")</f>
        <v>1</v>
      </c>
      <c r="AM9">
        <f>COUNTIF(E9:E39,"&lt;0")</f>
        <v>0</v>
      </c>
      <c r="AN9">
        <f>COUNTIF(I9:I39,"&lt;0")</f>
        <v>1</v>
      </c>
      <c r="AO9">
        <f>COUNTIF(Q9:Q39,"&gt;=39")</f>
        <v>0</v>
      </c>
    </row>
    <row r="10" spans="1:36" ht="12.75">
      <c r="A10" s="72">
        <v>2</v>
      </c>
      <c r="B10" s="73">
        <v>17.4</v>
      </c>
      <c r="C10" s="74">
        <v>15.5</v>
      </c>
      <c r="D10" s="74">
        <v>24.3</v>
      </c>
      <c r="E10" s="74">
        <v>7.1</v>
      </c>
      <c r="F10" s="75">
        <f t="shared" si="0"/>
        <v>15.7</v>
      </c>
      <c r="G10" s="67">
        <f aca="true" t="shared" si="7" ref="G10:G38">100*(AI10/AG10)</f>
        <v>80.9654658579012</v>
      </c>
      <c r="H10" s="76">
        <f t="shared" si="1"/>
        <v>14.101241633041527</v>
      </c>
      <c r="I10" s="77">
        <v>3.1</v>
      </c>
      <c r="J10" s="75"/>
      <c r="K10" s="77">
        <v>18.6</v>
      </c>
      <c r="L10" s="74">
        <v>15.1</v>
      </c>
      <c r="M10" s="74">
        <v>13</v>
      </c>
      <c r="N10" s="74">
        <v>13.3</v>
      </c>
      <c r="O10" s="75">
        <v>12.7</v>
      </c>
      <c r="P10" s="78" t="s">
        <v>103</v>
      </c>
      <c r="Q10" s="79">
        <v>18</v>
      </c>
      <c r="R10" s="76">
        <v>12</v>
      </c>
      <c r="S10" s="76">
        <v>0</v>
      </c>
      <c r="T10" s="76"/>
      <c r="U10" s="80">
        <v>1</v>
      </c>
      <c r="V10" s="73">
        <v>1015.2</v>
      </c>
      <c r="W10" s="121">
        <f t="shared" si="2"/>
        <v>1025.3860656629251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19.863614328178834</v>
      </c>
      <c r="AH10">
        <f t="shared" si="5"/>
        <v>17.600767877026804</v>
      </c>
      <c r="AI10">
        <f t="shared" si="6"/>
        <v>16.082667877026804</v>
      </c>
      <c r="AJ10">
        <f aca="true" t="shared" si="12" ref="AJ10:AJ39">239*LN(AI10/6.107)/(17.38-LN(AI10/6.107))</f>
        <v>14.101241633041527</v>
      </c>
    </row>
    <row r="11" spans="1:36" ht="12.75">
      <c r="A11" s="63">
        <v>3</v>
      </c>
      <c r="B11" s="64">
        <v>19.2</v>
      </c>
      <c r="C11" s="65">
        <v>16.3</v>
      </c>
      <c r="D11" s="65">
        <v>25.2</v>
      </c>
      <c r="E11" s="65">
        <v>10.5</v>
      </c>
      <c r="F11" s="66">
        <f t="shared" si="0"/>
        <v>17.85</v>
      </c>
      <c r="G11" s="67">
        <f t="shared" si="7"/>
        <v>72.87902033951912</v>
      </c>
      <c r="H11" s="67">
        <f t="shared" si="1"/>
        <v>14.220318654886064</v>
      </c>
      <c r="I11" s="68">
        <v>5.7</v>
      </c>
      <c r="J11" s="66"/>
      <c r="K11" s="68">
        <v>19</v>
      </c>
      <c r="L11" s="65">
        <v>16.2</v>
      </c>
      <c r="M11" s="65">
        <v>13.5</v>
      </c>
      <c r="N11" s="65">
        <v>14</v>
      </c>
      <c r="O11" s="66">
        <v>13</v>
      </c>
      <c r="P11" s="69" t="s">
        <v>105</v>
      </c>
      <c r="Q11" s="70">
        <v>17</v>
      </c>
      <c r="R11" s="67">
        <v>10.7</v>
      </c>
      <c r="S11" s="67">
        <v>0</v>
      </c>
      <c r="T11" s="67"/>
      <c r="U11" s="71">
        <v>1</v>
      </c>
      <c r="V11" s="64">
        <v>1013.2</v>
      </c>
      <c r="W11" s="121">
        <f t="shared" si="2"/>
        <v>1023.3030424114828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22.238591769412757</v>
      </c>
      <c r="AH11">
        <f t="shared" si="5"/>
        <v>18.524367818852948</v>
      </c>
      <c r="AI11">
        <f t="shared" si="6"/>
        <v>16.207267818852948</v>
      </c>
      <c r="AJ11">
        <f t="shared" si="12"/>
        <v>14.220318654886064</v>
      </c>
    </row>
    <row r="12" spans="1:36" ht="12.75">
      <c r="A12" s="72">
        <v>4</v>
      </c>
      <c r="B12" s="73">
        <v>14.4</v>
      </c>
      <c r="C12" s="74">
        <v>12.9</v>
      </c>
      <c r="D12" s="74">
        <v>21</v>
      </c>
      <c r="E12" s="74">
        <v>11.4</v>
      </c>
      <c r="F12" s="75">
        <f t="shared" si="0"/>
        <v>16.2</v>
      </c>
      <c r="G12" s="67">
        <f t="shared" si="7"/>
        <v>83.3907419485858</v>
      </c>
      <c r="H12" s="76">
        <f t="shared" si="1"/>
        <v>11.623009634460523</v>
      </c>
      <c r="I12" s="77">
        <v>10.8</v>
      </c>
      <c r="J12" s="75"/>
      <c r="K12" s="77">
        <v>15</v>
      </c>
      <c r="L12" s="74">
        <v>15.4</v>
      </c>
      <c r="M12" s="74">
        <v>13.5</v>
      </c>
      <c r="N12" s="74">
        <v>14.7</v>
      </c>
      <c r="O12" s="75">
        <v>13.2</v>
      </c>
      <c r="P12" s="78" t="s">
        <v>107</v>
      </c>
      <c r="Q12" s="79">
        <v>19</v>
      </c>
      <c r="R12" s="76">
        <v>7.6</v>
      </c>
      <c r="S12" s="76">
        <v>0</v>
      </c>
      <c r="T12" s="76"/>
      <c r="U12" s="80">
        <v>8</v>
      </c>
      <c r="V12" s="73">
        <v>1016.4</v>
      </c>
      <c r="W12" s="121">
        <f t="shared" si="2"/>
        <v>1026.7051316480909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16.39688756623579</v>
      </c>
      <c r="AH12">
        <f t="shared" si="5"/>
        <v>14.871986197959439</v>
      </c>
      <c r="AI12">
        <f t="shared" si="6"/>
        <v>13.673486197959438</v>
      </c>
      <c r="AJ12">
        <f t="shared" si="12"/>
        <v>11.623009634460523</v>
      </c>
    </row>
    <row r="13" spans="1:36" ht="12.75">
      <c r="A13" s="63">
        <v>5</v>
      </c>
      <c r="B13" s="64">
        <v>13.8</v>
      </c>
      <c r="C13" s="65">
        <v>11.7</v>
      </c>
      <c r="D13" s="65">
        <v>21.7</v>
      </c>
      <c r="E13" s="65">
        <v>9.1</v>
      </c>
      <c r="F13" s="66">
        <f t="shared" si="0"/>
        <v>15.399999999999999</v>
      </c>
      <c r="G13" s="67">
        <f t="shared" si="7"/>
        <v>76.5024745246214</v>
      </c>
      <c r="H13" s="67">
        <f t="shared" si="1"/>
        <v>9.745185166973341</v>
      </c>
      <c r="I13" s="68">
        <v>5.3</v>
      </c>
      <c r="J13" s="66"/>
      <c r="K13" s="68">
        <v>13.1</v>
      </c>
      <c r="L13" s="65">
        <v>13.8</v>
      </c>
      <c r="M13" s="65">
        <v>13.4</v>
      </c>
      <c r="N13" s="65">
        <v>14.7</v>
      </c>
      <c r="O13" s="66">
        <v>13.6</v>
      </c>
      <c r="P13" s="69" t="s">
        <v>107</v>
      </c>
      <c r="Q13" s="70">
        <v>20</v>
      </c>
      <c r="R13" s="67">
        <v>9.6</v>
      </c>
      <c r="S13" s="67">
        <v>0</v>
      </c>
      <c r="T13" s="67"/>
      <c r="U13" s="71">
        <v>8</v>
      </c>
      <c r="V13" s="64">
        <v>1017.7</v>
      </c>
      <c r="W13" s="121">
        <f t="shared" si="2"/>
        <v>1028.040015158254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15.771202559854595</v>
      </c>
      <c r="AH13">
        <f t="shared" si="5"/>
        <v>13.743260220579202</v>
      </c>
      <c r="AI13">
        <f t="shared" si="6"/>
        <v>12.065360220579201</v>
      </c>
      <c r="AJ13">
        <f t="shared" si="12"/>
        <v>9.745185166973341</v>
      </c>
    </row>
    <row r="14" spans="1:36" ht="12.75">
      <c r="A14" s="72">
        <v>0</v>
      </c>
      <c r="B14" s="73">
        <v>12.2</v>
      </c>
      <c r="C14" s="74">
        <v>10.2</v>
      </c>
      <c r="D14" s="74">
        <v>19.2</v>
      </c>
      <c r="E14" s="74">
        <v>10</v>
      </c>
      <c r="F14" s="75">
        <f t="shared" si="0"/>
        <v>14.6</v>
      </c>
      <c r="G14" s="67">
        <f t="shared" si="7"/>
        <v>76.32142898883227</v>
      </c>
      <c r="H14" s="76">
        <f t="shared" si="1"/>
        <v>8.161093215281475</v>
      </c>
      <c r="I14" s="77">
        <v>8.3</v>
      </c>
      <c r="J14" s="75"/>
      <c r="K14" s="77">
        <v>13.4</v>
      </c>
      <c r="L14" s="74">
        <v>14.1</v>
      </c>
      <c r="M14" s="74">
        <v>13.2</v>
      </c>
      <c r="N14" s="74">
        <v>14.7</v>
      </c>
      <c r="O14" s="75">
        <v>13.7</v>
      </c>
      <c r="P14" s="78" t="s">
        <v>107</v>
      </c>
      <c r="Q14" s="79">
        <v>17</v>
      </c>
      <c r="R14" s="76">
        <v>10.6</v>
      </c>
      <c r="S14" s="76">
        <v>0</v>
      </c>
      <c r="T14" s="76"/>
      <c r="U14" s="80">
        <v>8</v>
      </c>
      <c r="V14" s="73">
        <v>1014.1</v>
      </c>
      <c r="W14" s="121">
        <f t="shared" si="2"/>
        <v>1024.461555721609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0</v>
      </c>
      <c r="AG14">
        <f t="shared" si="11"/>
        <v>14.204062438763</v>
      </c>
      <c r="AH14">
        <f t="shared" si="5"/>
        <v>12.4387434277299</v>
      </c>
      <c r="AI14">
        <f t="shared" si="6"/>
        <v>10.8407434277299</v>
      </c>
      <c r="AJ14">
        <f t="shared" si="12"/>
        <v>8.161093215281475</v>
      </c>
    </row>
    <row r="15" spans="1:36" ht="12.75">
      <c r="A15" s="63">
        <v>7</v>
      </c>
      <c r="B15" s="64">
        <v>12.4</v>
      </c>
      <c r="C15" s="65">
        <v>11.3</v>
      </c>
      <c r="D15" s="65">
        <v>15.5</v>
      </c>
      <c r="E15" s="65">
        <v>10.4</v>
      </c>
      <c r="F15" s="66">
        <f t="shared" si="0"/>
        <v>12.95</v>
      </c>
      <c r="G15" s="67">
        <f t="shared" si="7"/>
        <v>86.88926740379236</v>
      </c>
      <c r="H15" s="67">
        <f t="shared" si="1"/>
        <v>10.279730217801136</v>
      </c>
      <c r="I15" s="68">
        <v>9.2</v>
      </c>
      <c r="J15" s="66"/>
      <c r="K15" s="68">
        <v>13.9</v>
      </c>
      <c r="L15" s="65">
        <v>14.5</v>
      </c>
      <c r="M15" s="65">
        <v>13.2</v>
      </c>
      <c r="N15" s="65">
        <v>14.7</v>
      </c>
      <c r="O15" s="66">
        <v>13.8</v>
      </c>
      <c r="P15" s="69" t="s">
        <v>107</v>
      </c>
      <c r="Q15" s="70">
        <v>15</v>
      </c>
      <c r="R15" s="67">
        <v>0.5</v>
      </c>
      <c r="S15" s="67">
        <v>0</v>
      </c>
      <c r="T15" s="67"/>
      <c r="U15" s="71">
        <v>8</v>
      </c>
      <c r="V15" s="64">
        <v>1012.5</v>
      </c>
      <c r="W15" s="121">
        <f t="shared" si="2"/>
        <v>1022.8379187768866</v>
      </c>
      <c r="X15" s="127">
        <v>0</v>
      </c>
      <c r="Y15" s="134">
        <v>1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14.392152154059962</v>
      </c>
      <c r="AH15">
        <f t="shared" si="5"/>
        <v>13.384135570301822</v>
      </c>
      <c r="AI15">
        <f t="shared" si="6"/>
        <v>12.505235570301823</v>
      </c>
      <c r="AJ15">
        <f t="shared" si="12"/>
        <v>10.279730217801136</v>
      </c>
    </row>
    <row r="16" spans="1:36" ht="12.75">
      <c r="A16" s="72">
        <v>8</v>
      </c>
      <c r="B16" s="73">
        <v>15.7</v>
      </c>
      <c r="C16" s="74">
        <v>14.2</v>
      </c>
      <c r="D16" s="74">
        <v>22.6</v>
      </c>
      <c r="E16" s="74">
        <v>11.1</v>
      </c>
      <c r="F16" s="75">
        <f t="shared" si="0"/>
        <v>16.85</v>
      </c>
      <c r="G16" s="67">
        <f t="shared" si="7"/>
        <v>84.06786497088201</v>
      </c>
      <c r="H16" s="76">
        <f t="shared" si="1"/>
        <v>13.018194555456255</v>
      </c>
      <c r="I16" s="77">
        <v>6</v>
      </c>
      <c r="J16" s="75"/>
      <c r="K16" s="77">
        <v>14.1</v>
      </c>
      <c r="L16" s="74">
        <v>14.1</v>
      </c>
      <c r="M16" s="74">
        <v>14</v>
      </c>
      <c r="N16" s="74">
        <v>14.4</v>
      </c>
      <c r="O16" s="75">
        <v>13.8</v>
      </c>
      <c r="P16" s="78" t="s">
        <v>107</v>
      </c>
      <c r="Q16" s="79">
        <v>8</v>
      </c>
      <c r="R16" s="76">
        <v>10.7</v>
      </c>
      <c r="S16" s="76">
        <v>0</v>
      </c>
      <c r="T16" s="76"/>
      <c r="U16" s="80">
        <v>1</v>
      </c>
      <c r="V16" s="73">
        <v>1010.9</v>
      </c>
      <c r="W16" s="121">
        <f t="shared" si="2"/>
        <v>1021.1029680283615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17.82779541421407</v>
      </c>
      <c r="AH16">
        <f t="shared" si="5"/>
        <v>16.185946976106578</v>
      </c>
      <c r="AI16">
        <f t="shared" si="6"/>
        <v>14.987446976106579</v>
      </c>
      <c r="AJ16">
        <f t="shared" si="12"/>
        <v>13.018194555456255</v>
      </c>
    </row>
    <row r="17" spans="1:46" ht="12.75">
      <c r="A17" s="63">
        <v>9</v>
      </c>
      <c r="B17" s="64">
        <v>19.6</v>
      </c>
      <c r="C17" s="65">
        <v>16.8</v>
      </c>
      <c r="D17" s="65">
        <v>25.8</v>
      </c>
      <c r="E17" s="65">
        <v>9.7</v>
      </c>
      <c r="F17" s="66">
        <f t="shared" si="0"/>
        <v>17.75</v>
      </c>
      <c r="G17" s="67">
        <f t="shared" si="7"/>
        <v>74.06386648907404</v>
      </c>
      <c r="H17" s="67">
        <f t="shared" si="1"/>
        <v>14.85497445459643</v>
      </c>
      <c r="I17" s="68">
        <v>4.6</v>
      </c>
      <c r="J17" s="66"/>
      <c r="K17" s="68">
        <v>20</v>
      </c>
      <c r="L17" s="65">
        <v>18</v>
      </c>
      <c r="M17" s="65">
        <v>14</v>
      </c>
      <c r="N17" s="65">
        <v>14.7</v>
      </c>
      <c r="O17" s="66">
        <v>13.9</v>
      </c>
      <c r="P17" s="69" t="s">
        <v>113</v>
      </c>
      <c r="Q17" s="70">
        <v>12</v>
      </c>
      <c r="R17" s="67">
        <v>10.3</v>
      </c>
      <c r="S17" s="67">
        <v>0</v>
      </c>
      <c r="T17" s="67"/>
      <c r="U17" s="71">
        <v>0</v>
      </c>
      <c r="V17" s="64">
        <v>1010</v>
      </c>
      <c r="W17" s="121">
        <f t="shared" si="2"/>
        <v>1020.0572932125096</v>
      </c>
      <c r="X17" s="127">
        <v>0</v>
      </c>
      <c r="Y17" s="134">
        <v>0</v>
      </c>
      <c r="Z17" s="127">
        <v>0</v>
      </c>
      <c r="AA17">
        <f t="shared" si="8"/>
        <v>9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22.79892311666162</v>
      </c>
      <c r="AH17">
        <f t="shared" si="5"/>
        <v>19.122963978070903</v>
      </c>
      <c r="AI17">
        <f t="shared" si="6"/>
        <v>16.8857639780709</v>
      </c>
      <c r="AJ17">
        <f t="shared" si="12"/>
        <v>14.85497445459643</v>
      </c>
      <c r="AT17">
        <f aca="true" t="shared" si="13" ref="AT17:AT47">V9*(10^(85/(18429.1+(67.53*B9)+(0.003*31)))-1)</f>
        <v>10.135375290493503</v>
      </c>
    </row>
    <row r="18" spans="1:46" ht="12.75">
      <c r="A18" s="72">
        <v>10</v>
      </c>
      <c r="B18" s="73">
        <v>15.7</v>
      </c>
      <c r="C18" s="74">
        <v>14.7</v>
      </c>
      <c r="D18" s="74">
        <v>20.9</v>
      </c>
      <c r="E18" s="74">
        <v>12.6</v>
      </c>
      <c r="F18" s="75">
        <f t="shared" si="0"/>
        <v>16.75</v>
      </c>
      <c r="G18" s="67">
        <f t="shared" si="7"/>
        <v>89.29216309250707</v>
      </c>
      <c r="H18" s="76">
        <f t="shared" si="1"/>
        <v>13.943421155260614</v>
      </c>
      <c r="I18" s="77">
        <v>8.3</v>
      </c>
      <c r="J18" s="75"/>
      <c r="K18" s="77">
        <v>16.8</v>
      </c>
      <c r="L18" s="74">
        <v>16.4</v>
      </c>
      <c r="M18" s="74">
        <v>13.5</v>
      </c>
      <c r="N18" s="74">
        <v>15.3</v>
      </c>
      <c r="O18" s="75">
        <v>14.1</v>
      </c>
      <c r="P18" s="78" t="s">
        <v>116</v>
      </c>
      <c r="Q18" s="79">
        <v>13</v>
      </c>
      <c r="R18" s="76">
        <v>6.5</v>
      </c>
      <c r="S18" s="76" t="s">
        <v>117</v>
      </c>
      <c r="T18" s="76"/>
      <c r="U18" s="80">
        <v>8</v>
      </c>
      <c r="V18" s="73">
        <v>1008.7</v>
      </c>
      <c r="W18" s="121">
        <f t="shared" si="2"/>
        <v>1018.8807635277558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17.82779541421407</v>
      </c>
      <c r="AH18">
        <f t="shared" si="5"/>
        <v>16.717824157058523</v>
      </c>
      <c r="AI18">
        <f t="shared" si="6"/>
        <v>15.918824157058523</v>
      </c>
      <c r="AJ18">
        <f t="shared" si="12"/>
        <v>13.943421155260614</v>
      </c>
      <c r="AT18">
        <f t="shared" si="13"/>
        <v>10.18606566292519</v>
      </c>
    </row>
    <row r="19" spans="1:46" ht="12.75">
      <c r="A19" s="63">
        <v>11</v>
      </c>
      <c r="B19" s="64">
        <v>17.7</v>
      </c>
      <c r="C19" s="65">
        <v>16.5</v>
      </c>
      <c r="D19" s="65">
        <v>24.2</v>
      </c>
      <c r="E19" s="65">
        <v>9.7</v>
      </c>
      <c r="F19" s="66">
        <f t="shared" si="0"/>
        <v>16.95</v>
      </c>
      <c r="G19" s="67">
        <f t="shared" si="7"/>
        <v>87.94525747302929</v>
      </c>
      <c r="H19" s="67">
        <f t="shared" si="1"/>
        <v>15.678269511053344</v>
      </c>
      <c r="I19" s="68">
        <v>4.2</v>
      </c>
      <c r="J19" s="66"/>
      <c r="K19" s="68">
        <v>15</v>
      </c>
      <c r="L19" s="65">
        <v>15</v>
      </c>
      <c r="M19" s="65">
        <v>13.8</v>
      </c>
      <c r="N19" s="65">
        <v>15.3</v>
      </c>
      <c r="O19" s="66">
        <v>14.2</v>
      </c>
      <c r="P19" s="69" t="s">
        <v>120</v>
      </c>
      <c r="Q19" s="70">
        <v>15</v>
      </c>
      <c r="R19" s="67">
        <v>8.6</v>
      </c>
      <c r="S19" s="67">
        <v>0</v>
      </c>
      <c r="T19" s="67"/>
      <c r="U19" s="71">
        <v>8</v>
      </c>
      <c r="V19" s="64">
        <v>1006.7</v>
      </c>
      <c r="W19" s="121">
        <f t="shared" si="2"/>
        <v>1016.7903009834195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20.243279798659454</v>
      </c>
      <c r="AH19">
        <f t="shared" si="5"/>
        <v>18.76180453991678</v>
      </c>
      <c r="AI19">
        <f t="shared" si="6"/>
        <v>17.80300453991678</v>
      </c>
      <c r="AJ19">
        <f t="shared" si="12"/>
        <v>15.678269511053344</v>
      </c>
      <c r="AT19">
        <f t="shared" si="13"/>
        <v>10.103042411482763</v>
      </c>
    </row>
    <row r="20" spans="1:46" ht="12.75">
      <c r="A20" s="72">
        <v>12</v>
      </c>
      <c r="B20" s="73">
        <v>18.4</v>
      </c>
      <c r="C20" s="74">
        <v>16.7</v>
      </c>
      <c r="D20" s="74">
        <v>22.1</v>
      </c>
      <c r="E20" s="74">
        <v>15.8</v>
      </c>
      <c r="F20" s="75">
        <f t="shared" si="0"/>
        <v>18.950000000000003</v>
      </c>
      <c r="G20" s="67">
        <f t="shared" si="7"/>
        <v>83.40554736396871</v>
      </c>
      <c r="H20" s="76">
        <f t="shared" si="1"/>
        <v>15.537910865519597</v>
      </c>
      <c r="I20" s="77">
        <v>11.7</v>
      </c>
      <c r="J20" s="75"/>
      <c r="K20" s="77">
        <v>17.1</v>
      </c>
      <c r="L20" s="74">
        <v>17.2</v>
      </c>
      <c r="M20" s="74">
        <v>14</v>
      </c>
      <c r="N20" s="74">
        <v>15.7</v>
      </c>
      <c r="O20" s="75">
        <v>14.3</v>
      </c>
      <c r="P20" s="78" t="s">
        <v>121</v>
      </c>
      <c r="Q20" s="79">
        <v>17</v>
      </c>
      <c r="R20" s="76">
        <v>6.6</v>
      </c>
      <c r="S20" s="76">
        <v>0</v>
      </c>
      <c r="T20" s="76"/>
      <c r="U20" s="80">
        <v>8</v>
      </c>
      <c r="V20" s="73">
        <v>1002.4</v>
      </c>
      <c r="W20" s="121">
        <f t="shared" si="2"/>
        <v>1012.4229378316973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21.153995848068842</v>
      </c>
      <c r="AH20">
        <f t="shared" si="5"/>
        <v>19.001906026433034</v>
      </c>
      <c r="AI20">
        <f t="shared" si="6"/>
        <v>17.643606026433034</v>
      </c>
      <c r="AJ20">
        <f t="shared" si="12"/>
        <v>15.537910865519597</v>
      </c>
      <c r="AT20">
        <f t="shared" si="13"/>
        <v>10.305131648090876</v>
      </c>
    </row>
    <row r="21" spans="1:46" ht="12.75">
      <c r="A21" s="63">
        <v>13</v>
      </c>
      <c r="B21" s="64">
        <v>18.3</v>
      </c>
      <c r="C21" s="65">
        <v>15.6</v>
      </c>
      <c r="D21" s="65">
        <v>23.1</v>
      </c>
      <c r="E21" s="65">
        <v>11.1</v>
      </c>
      <c r="F21" s="66">
        <f t="shared" si="0"/>
        <v>17.1</v>
      </c>
      <c r="G21" s="67">
        <f t="shared" si="7"/>
        <v>74.0027517024082</v>
      </c>
      <c r="H21" s="67">
        <f t="shared" si="1"/>
        <v>13.589448214057215</v>
      </c>
      <c r="I21" s="68">
        <v>5.5</v>
      </c>
      <c r="J21" s="66"/>
      <c r="K21" s="68">
        <v>15.6</v>
      </c>
      <c r="L21" s="65">
        <v>15</v>
      </c>
      <c r="M21" s="65">
        <v>14.1</v>
      </c>
      <c r="N21" s="65">
        <v>15.7</v>
      </c>
      <c r="O21" s="66">
        <v>14.6</v>
      </c>
      <c r="P21" s="69" t="s">
        <v>121</v>
      </c>
      <c r="Q21" s="70">
        <v>17</v>
      </c>
      <c r="R21" s="67">
        <v>6.4</v>
      </c>
      <c r="S21" s="67">
        <v>13.6</v>
      </c>
      <c r="T21" s="67"/>
      <c r="U21" s="71">
        <v>3</v>
      </c>
      <c r="V21" s="64">
        <v>997.5</v>
      </c>
      <c r="W21" s="121">
        <f t="shared" si="2"/>
        <v>1007.4773851697119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21.021735231055334</v>
      </c>
      <c r="AH21">
        <f t="shared" si="5"/>
        <v>17.713962526575546</v>
      </c>
      <c r="AI21">
        <f t="shared" si="6"/>
        <v>15.556662526575545</v>
      </c>
      <c r="AJ21">
        <f t="shared" si="12"/>
        <v>13.589448214057215</v>
      </c>
      <c r="AT21">
        <f t="shared" si="13"/>
        <v>10.340015158253873</v>
      </c>
    </row>
    <row r="22" spans="1:46" ht="12.75">
      <c r="A22" s="72">
        <v>14</v>
      </c>
      <c r="B22" s="73">
        <v>14.6</v>
      </c>
      <c r="C22" s="74">
        <v>14.5</v>
      </c>
      <c r="D22" s="74">
        <v>15</v>
      </c>
      <c r="E22" s="74">
        <v>13.7</v>
      </c>
      <c r="F22" s="75">
        <f t="shared" si="0"/>
        <v>14.35</v>
      </c>
      <c r="G22" s="67">
        <f t="shared" si="7"/>
        <v>98.87492348292017</v>
      </c>
      <c r="H22" s="76">
        <f t="shared" si="1"/>
        <v>14.42493973106503</v>
      </c>
      <c r="I22" s="77">
        <v>11.6</v>
      </c>
      <c r="J22" s="75"/>
      <c r="K22" s="77">
        <v>15.6</v>
      </c>
      <c r="L22" s="74">
        <v>15</v>
      </c>
      <c r="M22" s="74">
        <v>14.1</v>
      </c>
      <c r="N22" s="74">
        <v>15.7</v>
      </c>
      <c r="O22" s="75">
        <v>14.7</v>
      </c>
      <c r="P22" s="78" t="s">
        <v>103</v>
      </c>
      <c r="Q22" s="79">
        <v>25</v>
      </c>
      <c r="R22" s="76">
        <v>0</v>
      </c>
      <c r="S22" s="76">
        <v>52.4</v>
      </c>
      <c r="T22" s="76"/>
      <c r="U22" s="80">
        <v>8</v>
      </c>
      <c r="V22" s="73">
        <v>994.1</v>
      </c>
      <c r="W22" s="121">
        <f t="shared" si="2"/>
        <v>1004.1719883843003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14</v>
      </c>
      <c r="AE22">
        <f t="shared" si="4"/>
        <v>0</v>
      </c>
      <c r="AG22">
        <f t="shared" si="11"/>
        <v>16.61023797035605</v>
      </c>
      <c r="AH22">
        <f t="shared" si="5"/>
        <v>16.503260083520495</v>
      </c>
      <c r="AI22">
        <f t="shared" si="6"/>
        <v>16.423360083520496</v>
      </c>
      <c r="AJ22">
        <f t="shared" si="12"/>
        <v>14.42493973106503</v>
      </c>
      <c r="AT22">
        <f t="shared" si="13"/>
        <v>10.361555721609113</v>
      </c>
    </row>
    <row r="23" spans="1:46" ht="12.75">
      <c r="A23" s="63">
        <v>15</v>
      </c>
      <c r="B23" s="64">
        <v>14.1</v>
      </c>
      <c r="C23" s="65">
        <v>14</v>
      </c>
      <c r="D23" s="65">
        <v>19.9</v>
      </c>
      <c r="E23" s="65">
        <v>12.6</v>
      </c>
      <c r="F23" s="66">
        <f t="shared" si="0"/>
        <v>16.25</v>
      </c>
      <c r="G23" s="67">
        <f t="shared" si="7"/>
        <v>98.85656459028512</v>
      </c>
      <c r="H23" s="67">
        <f t="shared" si="1"/>
        <v>13.922769326654576</v>
      </c>
      <c r="I23" s="68">
        <v>10.5</v>
      </c>
      <c r="J23" s="66"/>
      <c r="K23" s="68">
        <v>13.9</v>
      </c>
      <c r="L23" s="65">
        <v>14.1</v>
      </c>
      <c r="M23" s="65">
        <v>14.2</v>
      </c>
      <c r="N23" s="65">
        <v>15.2</v>
      </c>
      <c r="O23" s="66">
        <v>14.7</v>
      </c>
      <c r="P23" s="69" t="s">
        <v>103</v>
      </c>
      <c r="Q23" s="70">
        <v>22</v>
      </c>
      <c r="R23" s="67">
        <v>4.7</v>
      </c>
      <c r="S23" s="67">
        <v>13.4</v>
      </c>
      <c r="T23" s="67"/>
      <c r="U23" s="71">
        <v>8</v>
      </c>
      <c r="V23" s="64">
        <v>988</v>
      </c>
      <c r="W23" s="121">
        <f t="shared" si="2"/>
        <v>998.0277119301377</v>
      </c>
      <c r="X23" s="127">
        <v>0</v>
      </c>
      <c r="Y23" s="134">
        <v>0</v>
      </c>
      <c r="Z23" s="127">
        <v>1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16.081373099585093</v>
      </c>
      <c r="AH23">
        <f t="shared" si="5"/>
        <v>15.977392985196072</v>
      </c>
      <c r="AI23">
        <f t="shared" si="6"/>
        <v>15.897492985196072</v>
      </c>
      <c r="AJ23">
        <f t="shared" si="12"/>
        <v>13.922769326654576</v>
      </c>
      <c r="AT23">
        <f t="shared" si="13"/>
        <v>10.337918776886546</v>
      </c>
    </row>
    <row r="24" spans="1:46" ht="12.75">
      <c r="A24" s="72">
        <v>16</v>
      </c>
      <c r="B24" s="73">
        <v>14.4</v>
      </c>
      <c r="C24" s="74">
        <v>14</v>
      </c>
      <c r="D24" s="74">
        <v>19.8</v>
      </c>
      <c r="E24" s="74">
        <v>12.2</v>
      </c>
      <c r="F24" s="75">
        <f t="shared" si="0"/>
        <v>16</v>
      </c>
      <c r="G24" s="67">
        <f t="shared" si="7"/>
        <v>95.49247027489747</v>
      </c>
      <c r="H24" s="76">
        <f t="shared" si="1"/>
        <v>13.68901434261509</v>
      </c>
      <c r="I24" s="77">
        <v>8</v>
      </c>
      <c r="J24" s="75"/>
      <c r="K24" s="77">
        <v>15</v>
      </c>
      <c r="L24" s="74">
        <v>14.5</v>
      </c>
      <c r="M24" s="74">
        <v>14</v>
      </c>
      <c r="N24" s="74">
        <v>15.3</v>
      </c>
      <c r="O24" s="75">
        <v>14.6</v>
      </c>
      <c r="P24" s="78" t="s">
        <v>124</v>
      </c>
      <c r="Q24" s="79">
        <v>15</v>
      </c>
      <c r="R24" s="76">
        <v>5.6</v>
      </c>
      <c r="S24" s="76">
        <v>4.4</v>
      </c>
      <c r="T24" s="76"/>
      <c r="U24" s="80">
        <v>7</v>
      </c>
      <c r="V24" s="73">
        <v>990</v>
      </c>
      <c r="W24" s="121">
        <f t="shared" si="2"/>
        <v>1000.0374658909976</v>
      </c>
      <c r="X24" s="127">
        <v>0</v>
      </c>
      <c r="Y24" s="134">
        <v>0</v>
      </c>
      <c r="Z24" s="127">
        <v>1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16.39688756623579</v>
      </c>
      <c r="AH24">
        <f t="shared" si="5"/>
        <v>15.977392985196072</v>
      </c>
      <c r="AI24">
        <f t="shared" si="6"/>
        <v>15.657792985196071</v>
      </c>
      <c r="AJ24">
        <f t="shared" si="12"/>
        <v>13.68901434261509</v>
      </c>
      <c r="AT24">
        <f t="shared" si="13"/>
        <v>10.202968028361505</v>
      </c>
    </row>
    <row r="25" spans="1:46" ht="12.75">
      <c r="A25" s="63">
        <v>17</v>
      </c>
      <c r="B25" s="64">
        <v>15.9</v>
      </c>
      <c r="C25" s="65">
        <v>13.5</v>
      </c>
      <c r="D25" s="65">
        <v>19.6</v>
      </c>
      <c r="E25" s="65">
        <v>11.3</v>
      </c>
      <c r="F25" s="66">
        <f t="shared" si="0"/>
        <v>15.450000000000001</v>
      </c>
      <c r="G25" s="67">
        <f t="shared" si="7"/>
        <v>75.03133096141636</v>
      </c>
      <c r="H25" s="67">
        <f t="shared" si="1"/>
        <v>11.484450456049156</v>
      </c>
      <c r="I25" s="68">
        <v>7.2</v>
      </c>
      <c r="J25" s="66"/>
      <c r="K25" s="68">
        <v>15.5</v>
      </c>
      <c r="L25" s="65">
        <v>14.6</v>
      </c>
      <c r="M25" s="65">
        <v>14.5</v>
      </c>
      <c r="N25" s="65">
        <v>15.2</v>
      </c>
      <c r="O25" s="66">
        <v>14.6</v>
      </c>
      <c r="P25" s="69" t="s">
        <v>121</v>
      </c>
      <c r="Q25" s="70">
        <v>13</v>
      </c>
      <c r="R25" s="67">
        <v>7</v>
      </c>
      <c r="S25" s="67">
        <v>4.1</v>
      </c>
      <c r="T25" s="67"/>
      <c r="U25" s="71">
        <v>7</v>
      </c>
      <c r="V25" s="64">
        <v>993.8</v>
      </c>
      <c r="W25" s="121">
        <f t="shared" si="2"/>
        <v>1003.8233974346083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18.057388147749236</v>
      </c>
      <c r="AH25">
        <f t="shared" si="5"/>
        <v>15.4662986641253</v>
      </c>
      <c r="AI25">
        <f t="shared" si="6"/>
        <v>13.5486986641253</v>
      </c>
      <c r="AJ25">
        <f t="shared" si="12"/>
        <v>11.484450456049156</v>
      </c>
      <c r="AT25">
        <f t="shared" si="13"/>
        <v>10.057293212509592</v>
      </c>
    </row>
    <row r="26" spans="1:46" ht="12.75">
      <c r="A26" s="72">
        <v>18</v>
      </c>
      <c r="B26" s="73">
        <v>13.9</v>
      </c>
      <c r="C26" s="74">
        <v>13.5</v>
      </c>
      <c r="D26" s="74">
        <v>19.4</v>
      </c>
      <c r="E26" s="74">
        <v>12.5</v>
      </c>
      <c r="F26" s="75">
        <f t="shared" si="0"/>
        <v>15.95</v>
      </c>
      <c r="G26" s="67">
        <f t="shared" si="7"/>
        <v>95.41826305269696</v>
      </c>
      <c r="H26" s="76">
        <f t="shared" si="1"/>
        <v>13.179910897856082</v>
      </c>
      <c r="I26" s="77">
        <v>10</v>
      </c>
      <c r="J26" s="75"/>
      <c r="K26" s="77">
        <v>15.1</v>
      </c>
      <c r="L26" s="74">
        <v>15.5</v>
      </c>
      <c r="M26" s="74">
        <v>14</v>
      </c>
      <c r="N26" s="74">
        <v>15.3</v>
      </c>
      <c r="O26" s="75">
        <v>14.7</v>
      </c>
      <c r="P26" s="78" t="s">
        <v>120</v>
      </c>
      <c r="Q26" s="79">
        <v>15</v>
      </c>
      <c r="R26" s="76">
        <v>4</v>
      </c>
      <c r="S26" s="76">
        <v>8</v>
      </c>
      <c r="T26" s="76"/>
      <c r="U26" s="80">
        <v>8</v>
      </c>
      <c r="V26" s="73">
        <v>995.5</v>
      </c>
      <c r="W26" s="121">
        <f t="shared" si="2"/>
        <v>1005.6109147011772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0</v>
      </c>
      <c r="AG26">
        <f t="shared" si="11"/>
        <v>15.87400375938533</v>
      </c>
      <c r="AH26">
        <f t="shared" si="5"/>
        <v>15.4662986641253</v>
      </c>
      <c r="AI26">
        <f t="shared" si="6"/>
        <v>15.1466986641253</v>
      </c>
      <c r="AJ26">
        <f t="shared" si="12"/>
        <v>13.179910897856082</v>
      </c>
      <c r="AT26">
        <f t="shared" si="13"/>
        <v>10.180763527755714</v>
      </c>
    </row>
    <row r="27" spans="1:46" ht="12.75">
      <c r="A27" s="63">
        <v>19</v>
      </c>
      <c r="B27" s="64">
        <v>17.3</v>
      </c>
      <c r="C27" s="65">
        <v>16.3</v>
      </c>
      <c r="D27" s="65">
        <v>23.3</v>
      </c>
      <c r="E27" s="65">
        <v>9.1</v>
      </c>
      <c r="F27" s="66">
        <f t="shared" si="0"/>
        <v>16.2</v>
      </c>
      <c r="G27" s="67">
        <f t="shared" si="7"/>
        <v>89.80119729771127</v>
      </c>
      <c r="H27" s="67">
        <f t="shared" si="1"/>
        <v>15.610044704900584</v>
      </c>
      <c r="I27" s="68">
        <v>4.2</v>
      </c>
      <c r="J27" s="66"/>
      <c r="K27" s="68">
        <v>14.6</v>
      </c>
      <c r="L27" s="65">
        <v>14.6</v>
      </c>
      <c r="M27" s="65">
        <v>15</v>
      </c>
      <c r="N27" s="65">
        <v>15.2</v>
      </c>
      <c r="O27" s="66">
        <v>14.7</v>
      </c>
      <c r="P27" s="69" t="s">
        <v>120</v>
      </c>
      <c r="Q27" s="70">
        <v>25</v>
      </c>
      <c r="R27" s="67">
        <v>9</v>
      </c>
      <c r="S27" s="67">
        <v>0.9</v>
      </c>
      <c r="T27" s="67"/>
      <c r="U27" s="71">
        <v>4</v>
      </c>
      <c r="V27" s="64">
        <v>1002.2</v>
      </c>
      <c r="W27" s="121">
        <f t="shared" si="2"/>
        <v>1012.2591117947524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19.73845377594393</v>
      </c>
      <c r="AH27">
        <f t="shared" si="5"/>
        <v>18.524367818852948</v>
      </c>
      <c r="AI27">
        <f t="shared" si="6"/>
        <v>17.72536781885295</v>
      </c>
      <c r="AJ27">
        <f t="shared" si="12"/>
        <v>15.610044704900584</v>
      </c>
      <c r="AT27">
        <f t="shared" si="13"/>
        <v>10.09030098341938</v>
      </c>
    </row>
    <row r="28" spans="1:46" ht="12.75">
      <c r="A28" s="72">
        <v>20</v>
      </c>
      <c r="B28" s="73">
        <v>16</v>
      </c>
      <c r="C28" s="74">
        <v>14.2</v>
      </c>
      <c r="D28" s="74">
        <v>21.2</v>
      </c>
      <c r="E28" s="74">
        <v>13.2</v>
      </c>
      <c r="F28" s="75">
        <f t="shared" si="0"/>
        <v>17.2</v>
      </c>
      <c r="G28" s="67">
        <f t="shared" si="7"/>
        <v>81.15127873940249</v>
      </c>
      <c r="H28" s="76">
        <f t="shared" si="1"/>
        <v>12.771915109555696</v>
      </c>
      <c r="I28" s="77">
        <v>8.5</v>
      </c>
      <c r="J28" s="75"/>
      <c r="K28" s="77">
        <v>15.6</v>
      </c>
      <c r="L28" s="74">
        <v>15.8</v>
      </c>
      <c r="M28" s="74">
        <v>14.6</v>
      </c>
      <c r="N28" s="74">
        <v>15.6</v>
      </c>
      <c r="O28" s="75">
        <v>14.7</v>
      </c>
      <c r="P28" s="78" t="s">
        <v>105</v>
      </c>
      <c r="Q28" s="79">
        <v>31</v>
      </c>
      <c r="R28" s="76">
        <v>9.1</v>
      </c>
      <c r="S28" s="76">
        <v>0</v>
      </c>
      <c r="T28" s="76"/>
      <c r="U28" s="80">
        <v>5</v>
      </c>
      <c r="V28" s="73">
        <v>997.9</v>
      </c>
      <c r="W28" s="121">
        <f t="shared" si="2"/>
        <v>1007.9612484726151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18.173154145192665</v>
      </c>
      <c r="AH28">
        <f t="shared" si="5"/>
        <v>16.185946976106578</v>
      </c>
      <c r="AI28">
        <f t="shared" si="6"/>
        <v>14.747746976106578</v>
      </c>
      <c r="AJ28">
        <f t="shared" si="12"/>
        <v>12.771915109555696</v>
      </c>
      <c r="AT28">
        <f t="shared" si="13"/>
        <v>10.022937831697275</v>
      </c>
    </row>
    <row r="29" spans="1:46" ht="12.75">
      <c r="A29" s="63">
        <v>21</v>
      </c>
      <c r="B29" s="64">
        <v>17.2</v>
      </c>
      <c r="C29" s="65">
        <v>14.9</v>
      </c>
      <c r="D29" s="65">
        <v>20.8</v>
      </c>
      <c r="E29" s="65">
        <v>10.7</v>
      </c>
      <c r="F29" s="66">
        <f t="shared" si="0"/>
        <v>15.75</v>
      </c>
      <c r="G29" s="67">
        <f t="shared" si="7"/>
        <v>76.97126896662495</v>
      </c>
      <c r="H29" s="67">
        <f t="shared" si="1"/>
        <v>13.129739112053672</v>
      </c>
      <c r="I29" s="68">
        <v>4.9</v>
      </c>
      <c r="J29" s="66"/>
      <c r="K29" s="68">
        <v>14.9</v>
      </c>
      <c r="L29" s="65">
        <v>14.9</v>
      </c>
      <c r="M29" s="65">
        <v>15</v>
      </c>
      <c r="N29" s="65">
        <v>15.7</v>
      </c>
      <c r="O29" s="66">
        <v>14.8</v>
      </c>
      <c r="P29" s="69" t="s">
        <v>105</v>
      </c>
      <c r="Q29" s="70">
        <v>27</v>
      </c>
      <c r="R29" s="67">
        <v>9.3</v>
      </c>
      <c r="S29" s="67">
        <v>5.7</v>
      </c>
      <c r="T29" s="67"/>
      <c r="U29" s="71">
        <v>2</v>
      </c>
      <c r="V29" s="64">
        <v>999.1</v>
      </c>
      <c r="W29" s="121">
        <f t="shared" si="2"/>
        <v>1009.1314709892821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19.61398507689028</v>
      </c>
      <c r="AH29">
        <f t="shared" si="5"/>
        <v>16.934833208606896</v>
      </c>
      <c r="AI29">
        <f t="shared" si="6"/>
        <v>15.097133208606897</v>
      </c>
      <c r="AJ29">
        <f t="shared" si="12"/>
        <v>13.129739112053672</v>
      </c>
      <c r="AT29">
        <f t="shared" si="13"/>
        <v>9.977385169711884</v>
      </c>
    </row>
    <row r="30" spans="1:46" ht="12.75">
      <c r="A30" s="72">
        <v>22</v>
      </c>
      <c r="B30" s="73">
        <v>14.5</v>
      </c>
      <c r="C30" s="74">
        <v>14.3</v>
      </c>
      <c r="D30" s="74">
        <v>17.8</v>
      </c>
      <c r="E30" s="74">
        <v>10.9</v>
      </c>
      <c r="F30" s="75">
        <f t="shared" si="0"/>
        <v>14.350000000000001</v>
      </c>
      <c r="G30" s="67">
        <f t="shared" si="7"/>
        <v>97.74624781991287</v>
      </c>
      <c r="H30" s="76">
        <f t="shared" si="1"/>
        <v>14.147830930023856</v>
      </c>
      <c r="I30" s="77">
        <v>5.9</v>
      </c>
      <c r="J30" s="75"/>
      <c r="K30" s="77">
        <v>14.8</v>
      </c>
      <c r="L30" s="74">
        <v>15.2</v>
      </c>
      <c r="M30" s="74">
        <v>15.7</v>
      </c>
      <c r="N30" s="74">
        <v>15.7</v>
      </c>
      <c r="O30" s="75">
        <v>14.9</v>
      </c>
      <c r="P30" s="78" t="s">
        <v>107</v>
      </c>
      <c r="Q30" s="79">
        <v>17</v>
      </c>
      <c r="R30" s="76">
        <v>3.1</v>
      </c>
      <c r="S30" s="76">
        <v>1.6</v>
      </c>
      <c r="T30" s="76"/>
      <c r="U30" s="80">
        <v>8</v>
      </c>
      <c r="V30" s="73">
        <v>995.7</v>
      </c>
      <c r="W30" s="121">
        <f t="shared" si="2"/>
        <v>1005.7917270513248</v>
      </c>
      <c r="X30" s="127">
        <v>0</v>
      </c>
      <c r="Y30" s="134">
        <v>0</v>
      </c>
      <c r="Z30" s="127">
        <v>1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16.503260083520495</v>
      </c>
      <c r="AH30">
        <f t="shared" si="5"/>
        <v>16.291117499602702</v>
      </c>
      <c r="AI30">
        <f t="shared" si="6"/>
        <v>16.1313174996027</v>
      </c>
      <c r="AJ30">
        <f t="shared" si="12"/>
        <v>14.147830930023856</v>
      </c>
      <c r="AT30">
        <f t="shared" si="13"/>
        <v>10.071988384300317</v>
      </c>
    </row>
    <row r="31" spans="1:46" ht="12.75">
      <c r="A31" s="63">
        <v>23</v>
      </c>
      <c r="B31" s="64">
        <v>14.4</v>
      </c>
      <c r="C31" s="65">
        <v>13.5</v>
      </c>
      <c r="D31" s="65">
        <v>19.6</v>
      </c>
      <c r="E31" s="65">
        <v>13.1</v>
      </c>
      <c r="F31" s="66">
        <f t="shared" si="0"/>
        <v>16.35</v>
      </c>
      <c r="G31" s="67">
        <f t="shared" si="7"/>
        <v>89.9390119286571</v>
      </c>
      <c r="H31" s="67">
        <f t="shared" si="1"/>
        <v>12.771347726912099</v>
      </c>
      <c r="I31" s="68">
        <v>9.5</v>
      </c>
      <c r="J31" s="66"/>
      <c r="K31" s="68">
        <v>15.7</v>
      </c>
      <c r="L31" s="65">
        <v>15.7</v>
      </c>
      <c r="M31" s="65">
        <v>15.6</v>
      </c>
      <c r="N31" s="65">
        <v>15.5</v>
      </c>
      <c r="O31" s="66">
        <v>14.9</v>
      </c>
      <c r="P31" s="69" t="s">
        <v>121</v>
      </c>
      <c r="Q31" s="70">
        <v>24</v>
      </c>
      <c r="R31" s="67">
        <v>8.4</v>
      </c>
      <c r="S31" s="67">
        <v>6.1</v>
      </c>
      <c r="T31" s="67"/>
      <c r="U31" s="71">
        <v>8</v>
      </c>
      <c r="V31" s="64">
        <v>998.8</v>
      </c>
      <c r="W31" s="121">
        <f t="shared" si="2"/>
        <v>1008.9266878100286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16.39688756623579</v>
      </c>
      <c r="AH31">
        <f t="shared" si="5"/>
        <v>15.4662986641253</v>
      </c>
      <c r="AI31">
        <f t="shared" si="6"/>
        <v>14.7471986641253</v>
      </c>
      <c r="AJ31">
        <f t="shared" si="12"/>
        <v>12.771347726912099</v>
      </c>
      <c r="AT31">
        <f t="shared" si="13"/>
        <v>10.027711930137723</v>
      </c>
    </row>
    <row r="32" spans="1:46" ht="12.75">
      <c r="A32" s="72">
        <v>24</v>
      </c>
      <c r="B32" s="73">
        <v>13.2</v>
      </c>
      <c r="C32" s="74">
        <v>13</v>
      </c>
      <c r="D32" s="74">
        <v>17.1</v>
      </c>
      <c r="E32" s="74">
        <v>11.5</v>
      </c>
      <c r="F32" s="75">
        <f t="shared" si="0"/>
        <v>14.3</v>
      </c>
      <c r="G32" s="67">
        <f t="shared" si="7"/>
        <v>97.64770439636845</v>
      </c>
      <c r="H32" s="76">
        <f t="shared" si="1"/>
        <v>12.83602974110679</v>
      </c>
      <c r="I32" s="77">
        <v>7.6</v>
      </c>
      <c r="J32" s="75"/>
      <c r="K32" s="77">
        <v>15</v>
      </c>
      <c r="L32" s="74">
        <v>15.1</v>
      </c>
      <c r="M32" s="74">
        <v>15.2</v>
      </c>
      <c r="N32" s="74">
        <v>15.4</v>
      </c>
      <c r="O32" s="75">
        <v>14.9</v>
      </c>
      <c r="P32" s="78" t="s">
        <v>136</v>
      </c>
      <c r="Q32" s="79">
        <v>13</v>
      </c>
      <c r="R32" s="76">
        <v>0</v>
      </c>
      <c r="S32" s="76">
        <v>15.9</v>
      </c>
      <c r="T32" s="76"/>
      <c r="U32" s="80">
        <v>8</v>
      </c>
      <c r="V32" s="73">
        <v>996.5</v>
      </c>
      <c r="W32" s="121">
        <f t="shared" si="2"/>
        <v>1006.6459598245615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0</v>
      </c>
      <c r="AG32">
        <f t="shared" si="11"/>
        <v>15.166585036022243</v>
      </c>
      <c r="AH32">
        <f t="shared" si="5"/>
        <v>14.96962212299885</v>
      </c>
      <c r="AI32">
        <f t="shared" si="6"/>
        <v>14.80982212299885</v>
      </c>
      <c r="AJ32">
        <f t="shared" si="12"/>
        <v>12.83602974110679</v>
      </c>
      <c r="AT32">
        <f t="shared" si="13"/>
        <v>10.037465890997607</v>
      </c>
    </row>
    <row r="33" spans="1:46" ht="12.75">
      <c r="A33" s="63">
        <v>25</v>
      </c>
      <c r="B33" s="64">
        <v>13</v>
      </c>
      <c r="C33" s="65">
        <v>12.9</v>
      </c>
      <c r="D33" s="65">
        <v>18.2</v>
      </c>
      <c r="E33" s="65">
        <v>11.4</v>
      </c>
      <c r="F33" s="66">
        <f t="shared" si="0"/>
        <v>14.8</v>
      </c>
      <c r="G33" s="67">
        <f t="shared" si="7"/>
        <v>98.8140253402479</v>
      </c>
      <c r="H33" s="67">
        <f t="shared" si="1"/>
        <v>12.817735235077722</v>
      </c>
      <c r="I33" s="68">
        <v>9.5</v>
      </c>
      <c r="J33" s="66"/>
      <c r="K33" s="68">
        <v>14.9</v>
      </c>
      <c r="L33" s="65">
        <v>15</v>
      </c>
      <c r="M33" s="65">
        <v>15</v>
      </c>
      <c r="N33" s="65">
        <v>15.2</v>
      </c>
      <c r="O33" s="66">
        <v>14.9</v>
      </c>
      <c r="P33" s="69" t="s">
        <v>141</v>
      </c>
      <c r="Q33" s="70">
        <v>26</v>
      </c>
      <c r="R33" s="67">
        <v>4.1</v>
      </c>
      <c r="S33" s="67">
        <v>11.4</v>
      </c>
      <c r="T33" s="67"/>
      <c r="U33" s="71">
        <v>8</v>
      </c>
      <c r="V33" s="64">
        <v>987.4</v>
      </c>
      <c r="W33" s="121">
        <f t="shared" si="2"/>
        <v>997.4603756628795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14.96962212299885</v>
      </c>
      <c r="AH33">
        <f t="shared" si="5"/>
        <v>14.871986197959439</v>
      </c>
      <c r="AI33">
        <f t="shared" si="6"/>
        <v>14.792086197959438</v>
      </c>
      <c r="AJ33">
        <f t="shared" si="12"/>
        <v>12.817735235077722</v>
      </c>
      <c r="AT33">
        <f t="shared" si="13"/>
        <v>10.02339743460835</v>
      </c>
    </row>
    <row r="34" spans="1:46" ht="12.75">
      <c r="A34" s="72">
        <v>26</v>
      </c>
      <c r="B34" s="73">
        <v>11.9</v>
      </c>
      <c r="C34" s="74">
        <v>9.4</v>
      </c>
      <c r="D34" s="74">
        <v>16</v>
      </c>
      <c r="E34" s="74">
        <v>8.2</v>
      </c>
      <c r="F34" s="75">
        <f t="shared" si="0"/>
        <v>12.1</v>
      </c>
      <c r="G34" s="67">
        <f t="shared" si="7"/>
        <v>70.30815814432448</v>
      </c>
      <c r="H34" s="76">
        <f t="shared" si="1"/>
        <v>6.6724248955701615</v>
      </c>
      <c r="I34" s="77">
        <v>3.2</v>
      </c>
      <c r="J34" s="75"/>
      <c r="K34" s="77">
        <v>12.7</v>
      </c>
      <c r="L34" s="74">
        <v>13</v>
      </c>
      <c r="M34" s="74">
        <v>14.1</v>
      </c>
      <c r="N34" s="74">
        <v>15</v>
      </c>
      <c r="O34" s="75">
        <v>14.8</v>
      </c>
      <c r="P34" s="78" t="s">
        <v>113</v>
      </c>
      <c r="Q34" s="79">
        <v>27</v>
      </c>
      <c r="R34" s="76">
        <v>9.6</v>
      </c>
      <c r="S34" s="76" t="s">
        <v>117</v>
      </c>
      <c r="T34" s="76"/>
      <c r="U34" s="80">
        <v>1</v>
      </c>
      <c r="V34" s="73">
        <v>999.1</v>
      </c>
      <c r="W34" s="121">
        <f t="shared" si="2"/>
        <v>1009.3191011655567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0</v>
      </c>
      <c r="AG34">
        <f t="shared" si="11"/>
        <v>13.925979168301964</v>
      </c>
      <c r="AH34">
        <f t="shared" si="5"/>
        <v>11.78859945679543</v>
      </c>
      <c r="AI34">
        <f t="shared" si="6"/>
        <v>9.791099456795429</v>
      </c>
      <c r="AJ34">
        <f t="shared" si="12"/>
        <v>6.6724248955701615</v>
      </c>
      <c r="AT34">
        <f t="shared" si="13"/>
        <v>10.110914701177192</v>
      </c>
    </row>
    <row r="35" spans="1:46" ht="12.75">
      <c r="A35" s="63">
        <v>27</v>
      </c>
      <c r="B35" s="64">
        <v>14.1</v>
      </c>
      <c r="C35" s="65">
        <v>11.6</v>
      </c>
      <c r="D35" s="65">
        <v>17</v>
      </c>
      <c r="E35" s="65">
        <v>10</v>
      </c>
      <c r="F35" s="66">
        <f t="shared" si="0"/>
        <v>13.5</v>
      </c>
      <c r="G35" s="67">
        <f t="shared" si="7"/>
        <v>72.47635972693186</v>
      </c>
      <c r="H35" s="67">
        <f t="shared" si="1"/>
        <v>9.231056679520606</v>
      </c>
      <c r="I35" s="68">
        <v>5</v>
      </c>
      <c r="J35" s="66"/>
      <c r="K35" s="68">
        <v>13.2</v>
      </c>
      <c r="L35" s="65">
        <v>13.4</v>
      </c>
      <c r="M35" s="65">
        <v>13.9</v>
      </c>
      <c r="N35" s="65">
        <v>14.7</v>
      </c>
      <c r="O35" s="66">
        <v>14.7</v>
      </c>
      <c r="P35" s="69" t="s">
        <v>142</v>
      </c>
      <c r="Q35" s="70">
        <v>30</v>
      </c>
      <c r="R35" s="67">
        <v>8.6</v>
      </c>
      <c r="S35" s="67">
        <v>0</v>
      </c>
      <c r="T35" s="67"/>
      <c r="U35" s="71">
        <v>7</v>
      </c>
      <c r="V35" s="64">
        <v>995.8</v>
      </c>
      <c r="W35" s="121">
        <f t="shared" si="2"/>
        <v>1005.9068780769545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16.081373099585093</v>
      </c>
      <c r="AH35">
        <f t="shared" si="5"/>
        <v>13.652693816685344</v>
      </c>
      <c r="AI35">
        <f t="shared" si="6"/>
        <v>11.655193816685344</v>
      </c>
      <c r="AJ35">
        <f t="shared" si="12"/>
        <v>9.231056679520606</v>
      </c>
      <c r="AT35">
        <f t="shared" si="13"/>
        <v>10.059111794752273</v>
      </c>
    </row>
    <row r="36" spans="1:46" ht="12.75">
      <c r="A36" s="72">
        <v>28</v>
      </c>
      <c r="B36" s="73">
        <v>15</v>
      </c>
      <c r="C36" s="74">
        <v>11.7</v>
      </c>
      <c r="D36" s="74">
        <v>18.7</v>
      </c>
      <c r="E36" s="74">
        <v>4.9</v>
      </c>
      <c r="F36" s="75">
        <f t="shared" si="0"/>
        <v>11.8</v>
      </c>
      <c r="G36" s="67">
        <f t="shared" si="7"/>
        <v>65.16304564048507</v>
      </c>
      <c r="H36" s="76">
        <f t="shared" si="1"/>
        <v>8.517865788129953</v>
      </c>
      <c r="I36" s="77">
        <v>-0.8</v>
      </c>
      <c r="J36" s="75"/>
      <c r="K36" s="77">
        <v>11.8</v>
      </c>
      <c r="L36" s="74">
        <v>12.1</v>
      </c>
      <c r="M36" s="74">
        <v>13.3</v>
      </c>
      <c r="N36" s="74">
        <v>14.5</v>
      </c>
      <c r="O36" s="75">
        <v>14.6</v>
      </c>
      <c r="P36" s="78" t="s">
        <v>124</v>
      </c>
      <c r="Q36" s="79">
        <v>27</v>
      </c>
      <c r="R36" s="76">
        <v>8.4</v>
      </c>
      <c r="S36" s="76">
        <v>7.4</v>
      </c>
      <c r="T36" s="76"/>
      <c r="U36" s="80">
        <v>7</v>
      </c>
      <c r="V36" s="73">
        <v>998.8</v>
      </c>
      <c r="W36" s="121">
        <f t="shared" si="2"/>
        <v>1008.9054770895806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28</v>
      </c>
      <c r="AC36">
        <f t="shared" si="10"/>
        <v>28</v>
      </c>
      <c r="AD36">
        <f>IF((MAX($S$9:$S$39)=$S36),A36,0)</f>
        <v>0</v>
      </c>
      <c r="AE36">
        <f t="shared" si="4"/>
        <v>0</v>
      </c>
      <c r="AG36">
        <f t="shared" si="11"/>
        <v>17.04426199146042</v>
      </c>
      <c r="AH36">
        <f t="shared" si="5"/>
        <v>13.743260220579202</v>
      </c>
      <c r="AI36">
        <f t="shared" si="6"/>
        <v>11.106560220579201</v>
      </c>
      <c r="AJ36">
        <f t="shared" si="12"/>
        <v>8.517865788129953</v>
      </c>
      <c r="AT36">
        <f t="shared" si="13"/>
        <v>10.061248472615182</v>
      </c>
    </row>
    <row r="37" spans="1:46" ht="12.75">
      <c r="A37" s="63">
        <v>29</v>
      </c>
      <c r="B37" s="64">
        <v>12.7</v>
      </c>
      <c r="C37" s="65">
        <v>12.1</v>
      </c>
      <c r="D37" s="65">
        <v>18.1</v>
      </c>
      <c r="E37" s="65">
        <v>12.7</v>
      </c>
      <c r="F37" s="66">
        <f t="shared" si="0"/>
        <v>15.4</v>
      </c>
      <c r="G37" s="67">
        <f t="shared" si="7"/>
        <v>92.86733062243667</v>
      </c>
      <c r="H37" s="67">
        <f t="shared" si="1"/>
        <v>11.576437326945095</v>
      </c>
      <c r="I37" s="68">
        <v>10.1</v>
      </c>
      <c r="J37" s="66"/>
      <c r="K37" s="68">
        <v>14.3</v>
      </c>
      <c r="L37" s="65">
        <v>14.3</v>
      </c>
      <c r="M37" s="65">
        <v>14.4</v>
      </c>
      <c r="N37" s="65">
        <v>14.5</v>
      </c>
      <c r="O37" s="66">
        <v>14.4</v>
      </c>
      <c r="P37" s="69" t="s">
        <v>143</v>
      </c>
      <c r="Q37" s="70">
        <v>24</v>
      </c>
      <c r="R37" s="67">
        <v>5.4</v>
      </c>
      <c r="S37" s="67">
        <v>8.2</v>
      </c>
      <c r="T37" s="67"/>
      <c r="U37" s="71">
        <v>8</v>
      </c>
      <c r="V37" s="64">
        <v>993.1</v>
      </c>
      <c r="W37" s="121">
        <f t="shared" si="2"/>
        <v>1003.2291340644001</v>
      </c>
      <c r="X37" s="127"/>
      <c r="Y37" s="134"/>
      <c r="Z37" s="127"/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14.678391653320906</v>
      </c>
      <c r="AH37">
        <f t="shared" si="5"/>
        <v>14.110830506745673</v>
      </c>
      <c r="AI37">
        <f t="shared" si="6"/>
        <v>13.631430506745673</v>
      </c>
      <c r="AJ37">
        <f t="shared" si="12"/>
        <v>11.576437326945095</v>
      </c>
      <c r="AT37">
        <f t="shared" si="13"/>
        <v>10.03147098928212</v>
      </c>
    </row>
    <row r="38" spans="1:46" ht="12.75">
      <c r="A38" s="72">
        <v>30</v>
      </c>
      <c r="B38" s="73">
        <v>14.3</v>
      </c>
      <c r="C38" s="74">
        <v>14.1</v>
      </c>
      <c r="D38" s="74">
        <v>19.4</v>
      </c>
      <c r="E38" s="74">
        <v>10.6</v>
      </c>
      <c r="F38" s="75">
        <f t="shared" si="0"/>
        <v>15</v>
      </c>
      <c r="G38" s="67">
        <f t="shared" si="7"/>
        <v>97.73162031378988</v>
      </c>
      <c r="H38" s="76">
        <f t="shared" si="1"/>
        <v>13.946080782970094</v>
      </c>
      <c r="I38" s="77">
        <v>5.7</v>
      </c>
      <c r="J38" s="75"/>
      <c r="K38" s="77">
        <v>15.5</v>
      </c>
      <c r="L38" s="74">
        <v>14.9</v>
      </c>
      <c r="M38" s="74">
        <v>14.6</v>
      </c>
      <c r="N38" s="74">
        <v>14.6</v>
      </c>
      <c r="O38" s="75">
        <v>14.4</v>
      </c>
      <c r="P38" s="78" t="s">
        <v>105</v>
      </c>
      <c r="Q38" s="79">
        <v>23</v>
      </c>
      <c r="R38" s="76">
        <v>2.8</v>
      </c>
      <c r="S38" s="76">
        <v>8.4</v>
      </c>
      <c r="T38" s="76"/>
      <c r="U38" s="80">
        <v>8</v>
      </c>
      <c r="V38" s="73">
        <v>1000.4</v>
      </c>
      <c r="W38" s="121">
        <f t="shared" si="2"/>
        <v>1010.5464594336598</v>
      </c>
      <c r="X38" s="127"/>
      <c r="Y38" s="134"/>
      <c r="Z38" s="127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16.291117499602702</v>
      </c>
      <c r="AH38">
        <f t="shared" si="5"/>
        <v>16.081373099585093</v>
      </c>
      <c r="AI38">
        <f t="shared" si="6"/>
        <v>15.921573099585093</v>
      </c>
      <c r="AJ38">
        <f t="shared" si="12"/>
        <v>13.946080782970094</v>
      </c>
      <c r="AT38">
        <f t="shared" si="13"/>
        <v>10.091727051324765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10.126687810028697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10.145959824561453</v>
      </c>
    </row>
    <row r="41" spans="1:46" ht="13.5" thickBot="1">
      <c r="A41" s="113" t="s">
        <v>19</v>
      </c>
      <c r="B41" s="114">
        <f>SUM(B9:B39)</f>
        <v>457.99999999999994</v>
      </c>
      <c r="C41" s="115">
        <f aca="true" t="shared" si="14" ref="C41:U41">SUM(C9:C39)</f>
        <v>414.7</v>
      </c>
      <c r="D41" s="115">
        <f t="shared" si="14"/>
        <v>609.8000000000002</v>
      </c>
      <c r="E41" s="115">
        <f t="shared" si="14"/>
        <v>323.39999999999986</v>
      </c>
      <c r="F41" s="116">
        <f t="shared" si="14"/>
        <v>466.6</v>
      </c>
      <c r="G41" s="117">
        <f t="shared" si="14"/>
        <v>2544.576578253673</v>
      </c>
      <c r="H41" s="117">
        <f>SUM(H9:H39)</f>
        <v>378.8245044560885</v>
      </c>
      <c r="I41" s="118">
        <f t="shared" si="14"/>
        <v>206.49999999999997</v>
      </c>
      <c r="J41" s="116">
        <f t="shared" si="14"/>
        <v>0</v>
      </c>
      <c r="K41" s="118">
        <f t="shared" si="14"/>
        <v>457.6</v>
      </c>
      <c r="L41" s="115">
        <f t="shared" si="14"/>
        <v>446.3</v>
      </c>
      <c r="M41" s="115">
        <f t="shared" si="14"/>
        <v>423.3</v>
      </c>
      <c r="N41" s="115">
        <f t="shared" si="14"/>
        <v>447.99999999999994</v>
      </c>
      <c r="O41" s="116">
        <f t="shared" si="14"/>
        <v>427.29999999999984</v>
      </c>
      <c r="P41" s="114"/>
      <c r="Q41" s="119">
        <f t="shared" si="14"/>
        <v>587</v>
      </c>
      <c r="R41" s="117">
        <f t="shared" si="14"/>
        <v>210.3</v>
      </c>
      <c r="S41" s="117">
        <f>SUM(S9:S39)</f>
        <v>161.5</v>
      </c>
      <c r="T41" s="139"/>
      <c r="U41" s="119">
        <f t="shared" si="14"/>
        <v>176</v>
      </c>
      <c r="V41" s="117">
        <f>SUM(V9:V39)</f>
        <v>30059.2</v>
      </c>
      <c r="W41" s="123">
        <f>SUM(W9:W39)</f>
        <v>30363.055863200017</v>
      </c>
      <c r="X41" s="117">
        <f>SUM(X9:X39)</f>
        <v>0</v>
      </c>
      <c r="Y41" s="123">
        <f>SUM(Y9:Y39)</f>
        <v>1</v>
      </c>
      <c r="Z41" s="138">
        <f>SUM(Z9:Z39)</f>
        <v>3</v>
      </c>
      <c r="AA41">
        <f>MAX(AA9:AA39)</f>
        <v>9</v>
      </c>
      <c r="AB41">
        <f>MAX(AB9:AB39)</f>
        <v>28</v>
      </c>
      <c r="AC41">
        <f>MAX(AC9:AC39)</f>
        <v>28</v>
      </c>
      <c r="AD41">
        <f>MAX(AD9:AD39)</f>
        <v>14</v>
      </c>
      <c r="AE41">
        <f>MAX(AE9:AE39)</f>
        <v>2</v>
      </c>
      <c r="AT41">
        <f t="shared" si="13"/>
        <v>10.060375662879519</v>
      </c>
    </row>
    <row r="42" spans="1:46" ht="12.75">
      <c r="A42" s="72" t="s">
        <v>20</v>
      </c>
      <c r="B42" s="73">
        <f>AVERAGE(B9:B39)</f>
        <v>15.266666666666664</v>
      </c>
      <c r="C42" s="74">
        <f aca="true" t="shared" si="15" ref="C42:U42">AVERAGE(C9:C39)</f>
        <v>13.823333333333332</v>
      </c>
      <c r="D42" s="74">
        <f t="shared" si="15"/>
        <v>20.32666666666667</v>
      </c>
      <c r="E42" s="74">
        <f t="shared" si="15"/>
        <v>10.779999999999996</v>
      </c>
      <c r="F42" s="75">
        <f t="shared" si="15"/>
        <v>15.553333333333335</v>
      </c>
      <c r="G42" s="76">
        <f t="shared" si="15"/>
        <v>84.81921927512242</v>
      </c>
      <c r="H42" s="76">
        <f>AVERAGE(H9:H39)</f>
        <v>12.627483481869616</v>
      </c>
      <c r="I42" s="77">
        <f t="shared" si="15"/>
        <v>6.883333333333332</v>
      </c>
      <c r="J42" s="75" t="e">
        <f t="shared" si="15"/>
        <v>#DIV/0!</v>
      </c>
      <c r="K42" s="77">
        <f t="shared" si="15"/>
        <v>15.253333333333334</v>
      </c>
      <c r="L42" s="74">
        <f t="shared" si="15"/>
        <v>14.876666666666667</v>
      </c>
      <c r="M42" s="74">
        <f t="shared" si="15"/>
        <v>14.110000000000001</v>
      </c>
      <c r="N42" s="74">
        <f t="shared" si="15"/>
        <v>14.933333333333332</v>
      </c>
      <c r="O42" s="75">
        <f t="shared" si="15"/>
        <v>14.243333333333329</v>
      </c>
      <c r="P42" s="73"/>
      <c r="Q42" s="75">
        <f t="shared" si="15"/>
        <v>19.566666666666666</v>
      </c>
      <c r="R42" s="76">
        <f t="shared" si="15"/>
        <v>7.010000000000001</v>
      </c>
      <c r="S42" s="76">
        <f>AVERAGE(S9:S39)</f>
        <v>5.767857142857143</v>
      </c>
      <c r="T42" s="76"/>
      <c r="U42" s="76">
        <f t="shared" si="15"/>
        <v>5.866666666666666</v>
      </c>
      <c r="V42" s="76">
        <f>AVERAGE(V9:V39)</f>
        <v>1001.9733333333334</v>
      </c>
      <c r="W42" s="124">
        <f>AVERAGE(W9:W39)</f>
        <v>1012.1018621066672</v>
      </c>
      <c r="X42" s="127"/>
      <c r="Y42" s="134"/>
      <c r="Z42" s="130"/>
      <c r="AT42">
        <f t="shared" si="13"/>
        <v>10.219101165556689</v>
      </c>
    </row>
    <row r="43" spans="1:46" ht="12.75">
      <c r="A43" s="72" t="s">
        <v>21</v>
      </c>
      <c r="B43" s="73">
        <f>MAX(B9:B39)</f>
        <v>19.6</v>
      </c>
      <c r="C43" s="74">
        <f aca="true" t="shared" si="16" ref="C43:U43">MAX(C9:C39)</f>
        <v>16.8</v>
      </c>
      <c r="D43" s="74">
        <f t="shared" si="16"/>
        <v>25.8</v>
      </c>
      <c r="E43" s="74">
        <f t="shared" si="16"/>
        <v>15.8</v>
      </c>
      <c r="F43" s="75">
        <f t="shared" si="16"/>
        <v>18.950000000000003</v>
      </c>
      <c r="G43" s="76">
        <f t="shared" si="16"/>
        <v>98.87492348292017</v>
      </c>
      <c r="H43" s="76">
        <f>MAX(H9:H39)</f>
        <v>15.678269511053344</v>
      </c>
      <c r="I43" s="77">
        <f t="shared" si="16"/>
        <v>11.7</v>
      </c>
      <c r="J43" s="75">
        <f t="shared" si="16"/>
        <v>0</v>
      </c>
      <c r="K43" s="77">
        <f t="shared" si="16"/>
        <v>20</v>
      </c>
      <c r="L43" s="74">
        <f t="shared" si="16"/>
        <v>18</v>
      </c>
      <c r="M43" s="74">
        <f t="shared" si="16"/>
        <v>15.7</v>
      </c>
      <c r="N43" s="74">
        <f t="shared" si="16"/>
        <v>15.7</v>
      </c>
      <c r="O43" s="75">
        <f t="shared" si="16"/>
        <v>14.9</v>
      </c>
      <c r="P43" s="73"/>
      <c r="Q43" s="70">
        <f t="shared" si="16"/>
        <v>31</v>
      </c>
      <c r="R43" s="76">
        <f t="shared" si="16"/>
        <v>12</v>
      </c>
      <c r="S43" s="76">
        <f>MAX(S9:S39)</f>
        <v>52.4</v>
      </c>
      <c r="T43" s="140"/>
      <c r="U43" s="70">
        <f t="shared" si="16"/>
        <v>8</v>
      </c>
      <c r="V43" s="76">
        <f>MAX(V9:V39)</f>
        <v>1017.7</v>
      </c>
      <c r="W43" s="124">
        <f>MAX(W9:W39)</f>
        <v>1028.040015158254</v>
      </c>
      <c r="X43" s="127"/>
      <c r="Y43" s="134"/>
      <c r="Z43" s="127"/>
      <c r="AT43">
        <f t="shared" si="13"/>
        <v>10.106878076954601</v>
      </c>
    </row>
    <row r="44" spans="1:46" ht="13.5" thickBot="1">
      <c r="A44" s="81" t="s">
        <v>22</v>
      </c>
      <c r="B44" s="82">
        <f>MIN(B9:B39)</f>
        <v>11.9</v>
      </c>
      <c r="C44" s="83">
        <f aca="true" t="shared" si="17" ref="C44:U44">MIN(C9:C39)</f>
        <v>9.4</v>
      </c>
      <c r="D44" s="83">
        <f t="shared" si="17"/>
        <v>15</v>
      </c>
      <c r="E44" s="83">
        <f t="shared" si="17"/>
        <v>4.9</v>
      </c>
      <c r="F44" s="84">
        <f t="shared" si="17"/>
        <v>11.8</v>
      </c>
      <c r="G44" s="85">
        <f t="shared" si="17"/>
        <v>65.16304564048507</v>
      </c>
      <c r="H44" s="85">
        <f>MIN(H9:H39)</f>
        <v>6.6724248955701615</v>
      </c>
      <c r="I44" s="86">
        <f t="shared" si="17"/>
        <v>-0.8</v>
      </c>
      <c r="J44" s="84">
        <f t="shared" si="17"/>
        <v>0</v>
      </c>
      <c r="K44" s="86">
        <f t="shared" si="17"/>
        <v>11.8</v>
      </c>
      <c r="L44" s="83">
        <f t="shared" si="17"/>
        <v>12.1</v>
      </c>
      <c r="M44" s="83">
        <f t="shared" si="17"/>
        <v>12.9</v>
      </c>
      <c r="N44" s="83">
        <f t="shared" si="17"/>
        <v>12.5</v>
      </c>
      <c r="O44" s="84">
        <f t="shared" si="17"/>
        <v>12.4</v>
      </c>
      <c r="P44" s="82"/>
      <c r="Q44" s="120">
        <f t="shared" si="17"/>
        <v>8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987.4</v>
      </c>
      <c r="W44" s="125">
        <f>MIN(W9:W39)</f>
        <v>997.4603756628795</v>
      </c>
      <c r="X44" s="128"/>
      <c r="Y44" s="136"/>
      <c r="Z44" s="128"/>
      <c r="AT44">
        <f t="shared" si="13"/>
        <v>10.105477089580653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10.129134064400061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10.14645943365991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17</v>
      </c>
      <c r="C61">
        <f>DCOUNTA(S8:S38,1,C59:C60)</f>
        <v>16</v>
      </c>
      <c r="D61">
        <f>DCOUNTA(S8:S38,1,D59:D60)</f>
        <v>13</v>
      </c>
      <c r="F61">
        <f>DCOUNTA(S8:S38,1,F59:F60)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14</v>
      </c>
      <c r="D64">
        <f>(D61-F61)</f>
        <v>11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5" sqref="J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102</v>
      </c>
      <c r="I4" s="60" t="s">
        <v>56</v>
      </c>
      <c r="J4" s="60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1" t="s">
        <v>57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29</v>
      </c>
      <c r="B7" s="3"/>
      <c r="C7" s="22">
        <f>Data1!$D$42</f>
        <v>20.32666666666667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10.779999999999996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15.553333333333335</v>
      </c>
      <c r="D9" s="5">
        <v>1.3</v>
      </c>
      <c r="E9" s="3" t="s">
        <v>144</v>
      </c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25.8</v>
      </c>
      <c r="C10" s="5" t="s">
        <v>32</v>
      </c>
      <c r="D10" s="5">
        <f>Data1!$AA$41</f>
        <v>9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4.9</v>
      </c>
      <c r="C11" s="5" t="s">
        <v>32</v>
      </c>
      <c r="D11" s="24">
        <f>Data1!$AB$41</f>
        <v>28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-0.8</v>
      </c>
      <c r="C12" s="5" t="s">
        <v>32</v>
      </c>
      <c r="D12" s="24">
        <f>Data1!$AC$41</f>
        <v>28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14.243333333333329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161.5</v>
      </c>
      <c r="D17" s="5">
        <v>286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14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11</v>
      </c>
      <c r="D20" s="5"/>
      <c r="E20" s="3"/>
      <c r="F20" s="40">
        <v>12</v>
      </c>
      <c r="G20" s="93" t="s">
        <v>122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52.4</v>
      </c>
      <c r="D21" s="5"/>
      <c r="E21" s="3"/>
      <c r="F21" s="40">
        <v>13</v>
      </c>
      <c r="G21" s="93" t="s">
        <v>123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14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125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</v>
      </c>
      <c r="D25" s="5" t="s">
        <v>46</v>
      </c>
      <c r="E25" s="5">
        <f>Data1!$AE$41</f>
        <v>2</v>
      </c>
      <c r="F25" s="40">
        <v>17</v>
      </c>
      <c r="G25" s="93" t="s">
        <v>130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210.3</v>
      </c>
      <c r="D26" s="5" t="s">
        <v>46</v>
      </c>
      <c r="E26" s="3"/>
      <c r="F26" s="40">
        <v>18</v>
      </c>
      <c r="G26" s="93" t="s">
        <v>131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31</v>
      </c>
      <c r="D30" s="5"/>
      <c r="E30" s="5"/>
      <c r="F30" s="40">
        <v>22</v>
      </c>
      <c r="G30" s="93" t="s">
        <v>135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0</v>
      </c>
      <c r="D31" s="22"/>
      <c r="E31" s="5"/>
      <c r="F31" s="40">
        <v>23</v>
      </c>
      <c r="G31" s="93" t="s">
        <v>137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v>0</v>
      </c>
      <c r="D34" s="3"/>
      <c r="E34" s="3"/>
      <c r="F34" s="40">
        <v>26</v>
      </c>
      <c r="G34" s="93" t="s">
        <v>140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/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/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3</v>
      </c>
      <c r="D37" s="5"/>
      <c r="E37" s="3"/>
      <c r="F37" s="40">
        <v>29</v>
      </c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>
        <v>31</v>
      </c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</v>
      </c>
      <c r="D40" s="5"/>
      <c r="E40" s="3"/>
      <c r="F40" s="5"/>
      <c r="G40" s="35" t="s">
        <v>127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 t="s">
        <v>128</v>
      </c>
      <c r="H41" s="23"/>
      <c r="I41" s="23"/>
      <c r="J41" s="23"/>
      <c r="K41" s="23"/>
      <c r="L41" s="23"/>
      <c r="M41" s="3"/>
      <c r="N41" s="17"/>
    </row>
    <row r="42" spans="1:14" ht="12.75">
      <c r="A42" s="27" t="s">
        <v>145</v>
      </c>
      <c r="B42" s="3" t="s">
        <v>146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147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149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2008-08-17T11:18:08Z</dcterms:modified>
  <cp:category/>
  <cp:version/>
  <cp:contentType/>
  <cp:contentStatus/>
</cp:coreProperties>
</file>