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<sst xmlns="http://schemas.openxmlformats.org/spreadsheetml/2006/main" count="187" uniqueCount="158">
  <si>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</si>
  <si>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</si>
  <si>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</si>
  <si>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</si>
  <si>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</si>
  <si>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</si>
  <si>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</si>
  <si>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</si>
  <si>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</si>
  <si>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</si>
  <si>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</si>
  <si>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</si>
  <si>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</si>
  <si>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</si>
  <si>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</si>
  <si>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</si>
  <si>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</si>
  <si>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</si>
  <si>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</si>
  <si>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</si>
  <si>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</si>
  <si>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</si>
  <si>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</si>
  <si>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</si>
  <si>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</si>
  <si>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</si>
  <si>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</si>
  <si>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</si>
  <si>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</si>
  <si>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</si>
  <si>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</si>
  <si>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</si>
  <si>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</si>
  <si>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</si>
  <si>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</si>
  <si>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</si>
  <si>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</si>
  <si>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</si>
  <si>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</si>
  <si>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</si>
  <si>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</si>
  <si>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</si>
  <si>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</si>
  <si>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</si>
  <si>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</si>
  <si>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</si>
  <si>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</si>
  <si>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</si>
  <si>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</si>
  <si>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</si>
  <si>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</si>
  <si>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</si>
  <si>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</si>
  <si>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</si>
  <si>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</si>
  <si>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</si>
  <si>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</si>
  <si>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</si>
  <si>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</si>
  <si>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</si>
  <si>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</si>
  <si>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</si>
  <si>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</si>
  <si>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</si>
  <si>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</si>
  <si>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</si>
  <si>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</si>
  <si>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</si>
  <si>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</si>
  <si>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</si>
  <si>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</si>
  <si>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</si>
  <si>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</si>
  <si>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</si>
  <si>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</si>
  <si>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</si>
  <si>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</si>
  <si>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</si>
  <si>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</si>
  <si>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</si>
  <si>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</si>
  <si>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</si>
  <si>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</si>
  <si>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</si>
  <si>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</si>
  <si>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</si>
  <si>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</si>
  <si>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</si>
  <si>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</si>
  <si>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</si>
  <si>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</si>
  <si>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</si>
  <si>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</si>
  <si>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</si>
  <si>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</si>
  <si>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</si>
  <si>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</si>
  <si>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</si>
  <si>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</si>
  <si>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</si>
  <si>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</si>
  <si>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</si>
  <si>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</si>
  <si>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</si>
  <si>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NE</t>
  </si>
  <si>
    <t>N</t>
  </si>
  <si>
    <t>tr</t>
  </si>
  <si>
    <t>NNE</t>
  </si>
  <si>
    <t>NNE2</t>
  </si>
  <si>
    <t>A cold and mostly cloudy day with a brisk breeze. Little if any sunshine.</t>
  </si>
  <si>
    <t>A windy day, and rather cool too, but some sunny spells developing. A cold night.</t>
  </si>
  <si>
    <t>A chilly start, then bright or sunny intervals. Still breezy but feeling quiteb cool.</t>
  </si>
  <si>
    <t>A much warmer, muggy day with a good deal of cloud but some sunny intervals too.</t>
  </si>
  <si>
    <t>NE1</t>
  </si>
  <si>
    <t>A cloudy start, and feeling muggy. Becoming sunny and very warm by afternoon.</t>
  </si>
  <si>
    <t xml:space="preserve">A sunny day with rising temperatures. Feeling hot by the afternoon and evening. </t>
  </si>
  <si>
    <t>NW1</t>
  </si>
  <si>
    <t>E1</t>
  </si>
  <si>
    <t>SW2</t>
  </si>
  <si>
    <t>SSW2</t>
  </si>
  <si>
    <t>ENE2</t>
  </si>
  <si>
    <t>A cloudy day with spells of rain or showers, some heavy at times. Feeling warm and humid.</t>
  </si>
  <si>
    <t>Rather cool but some showers developing at times. Winds generally light.</t>
  </si>
  <si>
    <t>Generally wet with spells of showers or rain through the day. Drier later,</t>
  </si>
  <si>
    <t>Rather changeable with further spells of rain or showers at intervals through the day.</t>
  </si>
  <si>
    <t>A dry and bright start, but turning gradually wet through the afternoon with rain.</t>
  </si>
  <si>
    <t>The last of the drym very warm days of the current spell. Feeling rather warm and humid.</t>
  </si>
  <si>
    <t>A hot day with good sunny spells and temperatures rising. Humid too.</t>
  </si>
  <si>
    <t xml:space="preserve">A coolish start, then becoming sunny and hot by the afternoon. Good sunny spells. </t>
  </si>
  <si>
    <t>NNe2</t>
  </si>
  <si>
    <t>NNE1</t>
  </si>
  <si>
    <t>S2</t>
  </si>
  <si>
    <t>W1</t>
  </si>
  <si>
    <t>SSW1</t>
  </si>
  <si>
    <t>S4</t>
  </si>
  <si>
    <t>W2</t>
  </si>
  <si>
    <t>A bright start, but gradually turning wet later in the day and into the evening.</t>
  </si>
  <si>
    <t>A bright, dry day with some good spells of sunshine. Feeling pleasant in the sun.</t>
  </si>
  <si>
    <t>Temperatures about average, with some sunshine, but rain arriving later in the day.</t>
  </si>
  <si>
    <t>A day of sunshine and showers, some of which turned heavy. Feeling warm and humid.</t>
  </si>
  <si>
    <t>Bright and warm with just an odd shower later in the day. Good sunny spells too.</t>
  </si>
  <si>
    <t>Dry and bright with some decent sunny intervals, on and off through the day.</t>
  </si>
  <si>
    <t>Temperatures close to average, with some sunshine at times too. Feeling pleasant.</t>
  </si>
  <si>
    <t>A rather wet day, especially at first, with some spells of showery rain. Quite warm.</t>
  </si>
  <si>
    <t>A bright morning, and feeling warm too. Cliudier later with rain arriving by evening.</t>
  </si>
  <si>
    <t>Mostly dry and bright, but some cloudy spells too. Disappointing temperatures.</t>
  </si>
  <si>
    <t>Some sunshine, and a dry day too. Feeling pleasantly warm in the sunshine.</t>
  </si>
  <si>
    <t>Rather cool with rain or showers at times. Disappointing temperatures for mid-June.</t>
  </si>
  <si>
    <t xml:space="preserve">Rathef cool with showers developing, but also some sunshine at times too. </t>
  </si>
  <si>
    <t>A wet day with spells of rain, often heavy and persistent at times. Feeling cool too.</t>
  </si>
  <si>
    <t>A brighter day with an occasional shower, but still rather cool for late-June!</t>
  </si>
  <si>
    <t>June</t>
  </si>
  <si>
    <t>dry, warm and humid with some good sunny spells through the day. Light winds too.</t>
  </si>
  <si>
    <t>Notes:</t>
  </si>
  <si>
    <t>Overall, a warm June - the mean of 15.6C was the highest for the month since 2010 (15.8C). In fact, the mean min of 11.2C was the highest</t>
  </si>
  <si>
    <t>such figure on record here - yes mean max of 20.0C was the lowest such figure for three years!</t>
  </si>
  <si>
    <t>Rainfall was on the wet side, though this was only the wettest since 2012 (125.9mm). The 16 rain days was also the highest number since</t>
  </si>
  <si>
    <t xml:space="preserve">2012 (19).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</si>
</sst>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 ;[Red]\-0.0\ "/>
    <numFmt numFmtId="174" formatCode="0_ ;[Red]\-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33" borderId="33" xfId="0" applyFill="1" applyBorder="1" applyAlignment="1">
      <alignment horizontal="center"/>
    </xf>
    <xf numFmtId="173" fontId="0" fillId="33" borderId="34" xfId="0" applyNumberFormat="1" applyFill="1" applyBorder="1" applyAlignment="1">
      <alignment horizontal="center"/>
    </xf>
    <xf numFmtId="173" fontId="0" fillId="33" borderId="22" xfId="0" applyNumberFormat="1" applyFill="1" applyBorder="1" applyAlignment="1">
      <alignment horizontal="center"/>
    </xf>
    <xf numFmtId="173" fontId="0" fillId="33" borderId="23" xfId="0" applyNumberFormat="1" applyFill="1" applyBorder="1" applyAlignment="1">
      <alignment horizontal="center"/>
    </xf>
    <xf numFmtId="173" fontId="0" fillId="33" borderId="33" xfId="0" applyNumberFormat="1" applyFill="1" applyBorder="1" applyAlignment="1">
      <alignment horizontal="center"/>
    </xf>
    <xf numFmtId="173" fontId="0" fillId="33" borderId="35" xfId="0" applyNumberFormat="1" applyFill="1" applyBorder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174" fontId="0" fillId="33" borderId="23" xfId="0" applyNumberFormat="1" applyFill="1" applyBorder="1" applyAlignment="1">
      <alignment horizontal="center"/>
    </xf>
    <xf numFmtId="174" fontId="0" fillId="33" borderId="33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3" fontId="0" fillId="33" borderId="15" xfId="0" applyNumberForma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0" fillId="33" borderId="20" xfId="0" applyNumberFormat="1" applyFill="1" applyBorder="1" applyAlignment="1">
      <alignment horizontal="center"/>
    </xf>
    <xf numFmtId="173" fontId="0" fillId="33" borderId="29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174" fontId="0" fillId="33" borderId="18" xfId="0" applyNumberFormat="1" applyFill="1" applyBorder="1" applyAlignment="1">
      <alignment horizontal="center"/>
    </xf>
    <xf numFmtId="174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3" fontId="0" fillId="33" borderId="16" xfId="0" applyNumberFormat="1" applyFill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173" fontId="0" fillId="33" borderId="13" xfId="0" applyNumberFormat="1" applyFill="1" applyBorder="1" applyAlignment="1">
      <alignment horizontal="center"/>
    </xf>
    <xf numFmtId="173" fontId="0" fillId="33" borderId="21" xfId="0" applyNumberFormat="1" applyFill="1" applyBorder="1" applyAlignment="1">
      <alignment horizontal="center"/>
    </xf>
    <xf numFmtId="173" fontId="0" fillId="33" borderId="3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Fill="1" applyBorder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73" fontId="0" fillId="33" borderId="49" xfId="0" applyNumberFormat="1" applyFill="1" applyBorder="1" applyAlignment="1">
      <alignment horizontal="center"/>
    </xf>
    <xf numFmtId="173" fontId="0" fillId="33" borderId="50" xfId="0" applyNumberFormat="1" applyFill="1" applyBorder="1" applyAlignment="1">
      <alignment horizontal="center"/>
    </xf>
    <xf numFmtId="173" fontId="0" fillId="33" borderId="51" xfId="0" applyNumberFormat="1" applyFill="1" applyBorder="1" applyAlignment="1">
      <alignment horizontal="center"/>
    </xf>
    <xf numFmtId="173" fontId="0" fillId="33" borderId="48" xfId="0" applyNumberFormat="1" applyFill="1" applyBorder="1" applyAlignment="1">
      <alignment horizontal="center"/>
    </xf>
    <xf numFmtId="173" fontId="0" fillId="33" borderId="52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173" fontId="0" fillId="33" borderId="11" xfId="0" applyNumberFormat="1" applyFill="1" applyBorder="1" applyAlignment="1">
      <alignment horizontal="center"/>
    </xf>
    <xf numFmtId="173" fontId="0" fillId="33" borderId="17" xfId="0" applyNumberFormat="1" applyFill="1" applyBorder="1" applyAlignment="1">
      <alignment horizontal="center"/>
    </xf>
    <xf numFmtId="173" fontId="0" fillId="33" borderId="19" xfId="0" applyNumberFormat="1" applyFill="1" applyBorder="1" applyAlignment="1">
      <alignment horizontal="center"/>
    </xf>
    <xf numFmtId="173" fontId="0" fillId="33" borderId="28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53" xfId="0" applyNumberFormat="1" applyFill="1" applyBorder="1" applyAlignment="1">
      <alignment horizontal="center"/>
    </xf>
    <xf numFmtId="173" fontId="0" fillId="33" borderId="54" xfId="0" applyNumberFormat="1" applyFill="1" applyBorder="1" applyAlignment="1">
      <alignment horizontal="center"/>
    </xf>
    <xf numFmtId="173" fontId="0" fillId="33" borderId="55" xfId="0" applyNumberFormat="1" applyFill="1" applyBorder="1" applyAlignment="1">
      <alignment horizontal="center"/>
    </xf>
    <xf numFmtId="173" fontId="0" fillId="33" borderId="56" xfId="0" applyNumberFormat="1" applyFill="1" applyBorder="1" applyAlignment="1">
      <alignment horizontal="center"/>
    </xf>
    <xf numFmtId="173" fontId="0" fillId="33" borderId="40" xfId="0" applyNumberFormat="1" applyFill="1" applyBorder="1" applyAlignment="1">
      <alignment horizontal="center"/>
    </xf>
    <xf numFmtId="173" fontId="0" fillId="33" borderId="42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173" fontId="0" fillId="33" borderId="60" xfId="0" applyNumberFormat="1" applyFill="1" applyBorder="1" applyAlignment="1">
      <alignment horizontal="center"/>
    </xf>
    <xf numFmtId="173" fontId="0" fillId="33" borderId="39" xfId="0" applyNumberFormat="1" applyFill="1" applyBorder="1" applyAlignment="1">
      <alignment horizontal="center"/>
    </xf>
    <xf numFmtId="173" fontId="0" fillId="33" borderId="61" xfId="0" applyNumberFormat="1" applyFill="1" applyBorder="1" applyAlignment="1">
      <alignment horizontal="center"/>
    </xf>
    <xf numFmtId="173" fontId="0" fillId="33" borderId="6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Fill="1" applyBorder="1" applyAlignment="1">
      <alignment horizontal="center" textRotation="90"/>
    </xf>
    <xf numFmtId="0" fontId="0" fillId="0" borderId="45" xfId="0" applyFill="1" applyBorder="1" applyAlignment="1">
      <alignment horizontal="center" textRotation="90"/>
    </xf>
    <xf numFmtId="0" fontId="0" fillId="0" borderId="39" xfId="0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0" fillId="0" borderId="4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5"/>
          <c:w val="0.8817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13.1</c:v>
                </c:pt>
                <c:pt idx="1">
                  <c:v>15.1</c:v>
                </c:pt>
                <c:pt idx="2">
                  <c:v>17</c:v>
                </c:pt>
                <c:pt idx="3">
                  <c:v>22.4</c:v>
                </c:pt>
                <c:pt idx="4">
                  <c:v>23.6</c:v>
                </c:pt>
                <c:pt idx="5">
                  <c:v>26.1</c:v>
                </c:pt>
                <c:pt idx="6">
                  <c:v>25.7</c:v>
                </c:pt>
                <c:pt idx="7">
                  <c:v>26</c:v>
                </c:pt>
                <c:pt idx="8">
                  <c:v>24.2</c:v>
                </c:pt>
                <c:pt idx="9">
                  <c:v>22.8</c:v>
                </c:pt>
                <c:pt idx="10">
                  <c:v>19.8</c:v>
                </c:pt>
                <c:pt idx="11">
                  <c:v>18.4</c:v>
                </c:pt>
                <c:pt idx="12">
                  <c:v>17.2</c:v>
                </c:pt>
                <c:pt idx="13">
                  <c:v>20.4</c:v>
                </c:pt>
                <c:pt idx="14">
                  <c:v>17.3</c:v>
                </c:pt>
                <c:pt idx="15">
                  <c:v>18.2</c:v>
                </c:pt>
                <c:pt idx="16">
                  <c:v>19.6</c:v>
                </c:pt>
                <c:pt idx="17">
                  <c:v>18.4</c:v>
                </c:pt>
                <c:pt idx="18">
                  <c:v>18.6</c:v>
                </c:pt>
                <c:pt idx="19">
                  <c:v>19.6</c:v>
                </c:pt>
                <c:pt idx="20">
                  <c:v>20.4</c:v>
                </c:pt>
                <c:pt idx="21">
                  <c:v>20.5</c:v>
                </c:pt>
                <c:pt idx="22">
                  <c:v>22.1</c:v>
                </c:pt>
                <c:pt idx="23">
                  <c:v>20.2</c:v>
                </c:pt>
                <c:pt idx="24">
                  <c:v>19.5</c:v>
                </c:pt>
                <c:pt idx="25">
                  <c:v>19.3</c:v>
                </c:pt>
                <c:pt idx="26">
                  <c:v>18.9</c:v>
                </c:pt>
                <c:pt idx="27">
                  <c:v>18.3</c:v>
                </c:pt>
                <c:pt idx="28">
                  <c:v>17.1</c:v>
                </c:pt>
                <c:pt idx="29">
                  <c:v>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10.9</c:v>
                </c:pt>
                <c:pt idx="1">
                  <c:v>8.7</c:v>
                </c:pt>
                <c:pt idx="2">
                  <c:v>4.6</c:v>
                </c:pt>
                <c:pt idx="3">
                  <c:v>12.9</c:v>
                </c:pt>
                <c:pt idx="4">
                  <c:v>10.7</c:v>
                </c:pt>
                <c:pt idx="5">
                  <c:v>7.7</c:v>
                </c:pt>
                <c:pt idx="6">
                  <c:v>8.8</c:v>
                </c:pt>
                <c:pt idx="7">
                  <c:v>13.4</c:v>
                </c:pt>
                <c:pt idx="8">
                  <c:v>10.4</c:v>
                </c:pt>
                <c:pt idx="9">
                  <c:v>14.1</c:v>
                </c:pt>
                <c:pt idx="10">
                  <c:v>14.4</c:v>
                </c:pt>
                <c:pt idx="11">
                  <c:v>13.3</c:v>
                </c:pt>
                <c:pt idx="12">
                  <c:v>13.8</c:v>
                </c:pt>
                <c:pt idx="13">
                  <c:v>13.4</c:v>
                </c:pt>
                <c:pt idx="14">
                  <c:v>12.5</c:v>
                </c:pt>
                <c:pt idx="15">
                  <c:v>12.4</c:v>
                </c:pt>
                <c:pt idx="16">
                  <c:v>11.8</c:v>
                </c:pt>
                <c:pt idx="17">
                  <c:v>12</c:v>
                </c:pt>
                <c:pt idx="18">
                  <c:v>9.3</c:v>
                </c:pt>
                <c:pt idx="19">
                  <c:v>15.4</c:v>
                </c:pt>
                <c:pt idx="20">
                  <c:v>10</c:v>
                </c:pt>
                <c:pt idx="21">
                  <c:v>12.3</c:v>
                </c:pt>
                <c:pt idx="22">
                  <c:v>14.4</c:v>
                </c:pt>
                <c:pt idx="23">
                  <c:v>10.1</c:v>
                </c:pt>
                <c:pt idx="24">
                  <c:v>8.2</c:v>
                </c:pt>
                <c:pt idx="25">
                  <c:v>11.6</c:v>
                </c:pt>
                <c:pt idx="26">
                  <c:v>12.1</c:v>
                </c:pt>
                <c:pt idx="27">
                  <c:v>8.2</c:v>
                </c:pt>
                <c:pt idx="28">
                  <c:v>9.1</c:v>
                </c:pt>
                <c:pt idx="29">
                  <c:v>9.9</c:v>
                </c:pt>
              </c:numCache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7625"/>
          <c:w val="0.065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675"/>
          <c:y val="0.09475"/>
          <c:w val="0.89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9.8</c:v>
                </c:pt>
                <c:pt idx="11">
                  <c:v>10</c:v>
                </c:pt>
                <c:pt idx="12">
                  <c:v>11.4</c:v>
                </c:pt>
                <c:pt idx="13">
                  <c:v>17.3</c:v>
                </c:pt>
                <c:pt idx="14">
                  <c:v>7.5</c:v>
                </c:pt>
                <c:pt idx="15">
                  <c:v>4</c:v>
                </c:pt>
                <c:pt idx="16">
                  <c:v>0</c:v>
                </c:pt>
                <c:pt idx="17">
                  <c:v>0.2</c:v>
                </c:pt>
                <c:pt idx="18">
                  <c:v>8</c:v>
                </c:pt>
                <c:pt idx="19">
                  <c:v>3.5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6.8</c:v>
                </c:pt>
                <c:pt idx="25">
                  <c:v>2.1</c:v>
                </c:pt>
                <c:pt idx="26">
                  <c:v>0</c:v>
                </c:pt>
                <c:pt idx="27">
                  <c:v>5.3</c:v>
                </c:pt>
                <c:pt idx="28">
                  <c:v>12.1</c:v>
                </c:pt>
                <c:pt idx="29">
                  <c:v>0.6</c:v>
                </c:pt>
              </c:numCache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5"/>
          <c:y val="0.4865"/>
          <c:w val="0.0522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675"/>
          <c:y val="0.09475"/>
          <c:w val="0.9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8.5</c:v>
                </c:pt>
                <c:pt idx="3">
                  <c:v>5.9</c:v>
                </c:pt>
                <c:pt idx="4">
                  <c:v>9</c:v>
                </c:pt>
                <c:pt idx="5">
                  <c:v>11.8</c:v>
                </c:pt>
                <c:pt idx="6">
                  <c:v>10.8</c:v>
                </c:pt>
                <c:pt idx="7">
                  <c:v>11.8</c:v>
                </c:pt>
                <c:pt idx="8">
                  <c:v>10.6</c:v>
                </c:pt>
                <c:pt idx="9">
                  <c:v>7.1</c:v>
                </c:pt>
                <c:pt idx="10">
                  <c:v>3.5</c:v>
                </c:pt>
                <c:pt idx="11">
                  <c:v>0</c:v>
                </c:pt>
                <c:pt idx="12">
                  <c:v>4.8</c:v>
                </c:pt>
                <c:pt idx="13">
                  <c:v>0</c:v>
                </c:pt>
                <c:pt idx="14">
                  <c:v>4.1</c:v>
                </c:pt>
                <c:pt idx="15">
                  <c:v>6.4</c:v>
                </c:pt>
                <c:pt idx="16">
                  <c:v>8</c:v>
                </c:pt>
                <c:pt idx="17">
                  <c:v>3.5</c:v>
                </c:pt>
                <c:pt idx="18">
                  <c:v>5.3</c:v>
                </c:pt>
                <c:pt idx="19">
                  <c:v>0.5</c:v>
                </c:pt>
                <c:pt idx="20">
                  <c:v>2.5</c:v>
                </c:pt>
                <c:pt idx="21">
                  <c:v>7</c:v>
                </c:pt>
                <c:pt idx="22">
                  <c:v>7.5</c:v>
                </c:pt>
                <c:pt idx="23">
                  <c:v>9.8</c:v>
                </c:pt>
                <c:pt idx="24">
                  <c:v>2</c:v>
                </c:pt>
                <c:pt idx="25">
                  <c:v>2.5</c:v>
                </c:pt>
                <c:pt idx="26">
                  <c:v>5.3</c:v>
                </c:pt>
                <c:pt idx="27">
                  <c:v>4.4</c:v>
                </c:pt>
                <c:pt idx="28">
                  <c:v>0</c:v>
                </c:pt>
                <c:pt idx="29">
                  <c:v>2</c:v>
                </c:pt>
              </c:numCache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4865"/>
          <c:w val="0.047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5"/>
          <c:w val="0.869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10.9</c:v>
                </c:pt>
                <c:pt idx="1">
                  <c:v>8.4</c:v>
                </c:pt>
                <c:pt idx="2">
                  <c:v>0.6</c:v>
                </c:pt>
                <c:pt idx="3">
                  <c:v>12</c:v>
                </c:pt>
                <c:pt idx="4">
                  <c:v>10</c:v>
                </c:pt>
                <c:pt idx="5">
                  <c:v>5</c:v>
                </c:pt>
                <c:pt idx="6">
                  <c:v>6.5</c:v>
                </c:pt>
                <c:pt idx="7">
                  <c:v>9.9</c:v>
                </c:pt>
                <c:pt idx="8">
                  <c:v>8</c:v>
                </c:pt>
                <c:pt idx="9">
                  <c:v>12.2</c:v>
                </c:pt>
                <c:pt idx="10">
                  <c:v>13.6</c:v>
                </c:pt>
                <c:pt idx="11">
                  <c:v>10.8</c:v>
                </c:pt>
                <c:pt idx="12">
                  <c:v>12.1</c:v>
                </c:pt>
                <c:pt idx="13">
                  <c:v>12</c:v>
                </c:pt>
                <c:pt idx="14">
                  <c:v>12.5</c:v>
                </c:pt>
                <c:pt idx="15">
                  <c:v>12</c:v>
                </c:pt>
                <c:pt idx="16">
                  <c:v>11.8</c:v>
                </c:pt>
                <c:pt idx="17">
                  <c:v>11</c:v>
                </c:pt>
                <c:pt idx="18">
                  <c:v>6</c:v>
                </c:pt>
                <c:pt idx="19">
                  <c:v>12</c:v>
                </c:pt>
                <c:pt idx="20">
                  <c:v>8</c:v>
                </c:pt>
                <c:pt idx="21">
                  <c:v>10.1</c:v>
                </c:pt>
                <c:pt idx="22">
                  <c:v>10</c:v>
                </c:pt>
                <c:pt idx="23">
                  <c:v>7.6</c:v>
                </c:pt>
                <c:pt idx="24">
                  <c:v>4.6</c:v>
                </c:pt>
                <c:pt idx="25">
                  <c:v>10</c:v>
                </c:pt>
                <c:pt idx="26">
                  <c:v>9</c:v>
                </c:pt>
                <c:pt idx="27">
                  <c:v>4.6</c:v>
                </c:pt>
                <c:pt idx="28">
                  <c:v>7.4</c:v>
                </c:pt>
                <c:pt idx="29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47625"/>
          <c:w val="0.078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10cm and 20cm soil.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5"/>
          <c:w val="0.872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12.3</c:v>
                </c:pt>
                <c:pt idx="1">
                  <c:v>11.2</c:v>
                </c:pt>
                <c:pt idx="2">
                  <c:v>14.3</c:v>
                </c:pt>
                <c:pt idx="3">
                  <c:v>14.5</c:v>
                </c:pt>
                <c:pt idx="4">
                  <c:v>15</c:v>
                </c:pt>
                <c:pt idx="5">
                  <c:v>17.9</c:v>
                </c:pt>
                <c:pt idx="6">
                  <c:v>19.5</c:v>
                </c:pt>
                <c:pt idx="7">
                  <c:v>16.1</c:v>
                </c:pt>
                <c:pt idx="8">
                  <c:v>16.8</c:v>
                </c:pt>
                <c:pt idx="9">
                  <c:v>19.9</c:v>
                </c:pt>
                <c:pt idx="10">
                  <c:v>20.2</c:v>
                </c:pt>
                <c:pt idx="11">
                  <c:v>18</c:v>
                </c:pt>
                <c:pt idx="12">
                  <c:v>16</c:v>
                </c:pt>
                <c:pt idx="13">
                  <c:v>15.5</c:v>
                </c:pt>
                <c:pt idx="14">
                  <c:v>13</c:v>
                </c:pt>
                <c:pt idx="15">
                  <c:v>13.5</c:v>
                </c:pt>
                <c:pt idx="16">
                  <c:v>13.3</c:v>
                </c:pt>
                <c:pt idx="17">
                  <c:v>16.4</c:v>
                </c:pt>
                <c:pt idx="18">
                  <c:v>16.4</c:v>
                </c:pt>
                <c:pt idx="19">
                  <c:v>15.5</c:v>
                </c:pt>
                <c:pt idx="20">
                  <c:v>17.5</c:v>
                </c:pt>
                <c:pt idx="21">
                  <c:v>17.7</c:v>
                </c:pt>
                <c:pt idx="22">
                  <c:v>18</c:v>
                </c:pt>
                <c:pt idx="23">
                  <c:v>17.5</c:v>
                </c:pt>
                <c:pt idx="24">
                  <c:v>18.3</c:v>
                </c:pt>
                <c:pt idx="25">
                  <c:v>15</c:v>
                </c:pt>
                <c:pt idx="26">
                  <c:v>17</c:v>
                </c:pt>
                <c:pt idx="27">
                  <c:v>17.8</c:v>
                </c:pt>
                <c:pt idx="28">
                  <c:v>14.2</c:v>
                </c:pt>
                <c:pt idx="29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12.9</c:v>
                </c:pt>
                <c:pt idx="1">
                  <c:v>11.7</c:v>
                </c:pt>
                <c:pt idx="2">
                  <c:v>18.5</c:v>
                </c:pt>
                <c:pt idx="3">
                  <c:v>17</c:v>
                </c:pt>
                <c:pt idx="4">
                  <c:v>15</c:v>
                </c:pt>
                <c:pt idx="5">
                  <c:v>16.4</c:v>
                </c:pt>
                <c:pt idx="6">
                  <c:v>17.7</c:v>
                </c:pt>
                <c:pt idx="7">
                  <c:v>16.5</c:v>
                </c:pt>
                <c:pt idx="8">
                  <c:v>16.5</c:v>
                </c:pt>
                <c:pt idx="9">
                  <c:v>18.9</c:v>
                </c:pt>
                <c:pt idx="10">
                  <c:v>18.5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14.3</c:v>
                </c:pt>
                <c:pt idx="16">
                  <c:v>13</c:v>
                </c:pt>
                <c:pt idx="17">
                  <c:v>15.7</c:v>
                </c:pt>
                <c:pt idx="18">
                  <c:v>15.7</c:v>
                </c:pt>
                <c:pt idx="19">
                  <c:v>15</c:v>
                </c:pt>
                <c:pt idx="20">
                  <c:v>16.3</c:v>
                </c:pt>
                <c:pt idx="21">
                  <c:v>16.5</c:v>
                </c:pt>
                <c:pt idx="22">
                  <c:v>17</c:v>
                </c:pt>
                <c:pt idx="23">
                  <c:v>17</c:v>
                </c:pt>
                <c:pt idx="24">
                  <c:v>16.8</c:v>
                </c:pt>
                <c:pt idx="25">
                  <c:v>16</c:v>
                </c:pt>
                <c:pt idx="26">
                  <c:v>16</c:v>
                </c:pt>
                <c:pt idx="27">
                  <c:v>16.2</c:v>
                </c:pt>
                <c:pt idx="28">
                  <c:v>14.5</c:v>
                </c:pt>
                <c:pt idx="29">
                  <c:v>14.5</c:v>
                </c:pt>
              </c:numCache>
            </c:numRef>
          </c:val>
          <c:smooth val="0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47625"/>
          <c:w val="0.074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5"/>
          <c:w val="0.8637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12.4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12.6</c:v>
                </c:pt>
                <c:pt idx="5">
                  <c:v>12.8</c:v>
                </c:pt>
                <c:pt idx="6">
                  <c:v>13</c:v>
                </c:pt>
                <c:pt idx="7">
                  <c:v>13.2</c:v>
                </c:pt>
                <c:pt idx="8">
                  <c:v>13.6</c:v>
                </c:pt>
                <c:pt idx="9">
                  <c:v>13.9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14.1</c:v>
                </c:pt>
                <c:pt idx="14">
                  <c:v>14.1</c:v>
                </c:pt>
                <c:pt idx="15">
                  <c:v>14.1</c:v>
                </c:pt>
                <c:pt idx="16">
                  <c:v>14.2</c:v>
                </c:pt>
                <c:pt idx="17">
                  <c:v>14.2</c:v>
                </c:pt>
                <c:pt idx="18">
                  <c:v>14.3</c:v>
                </c:pt>
                <c:pt idx="19">
                  <c:v>14.3</c:v>
                </c:pt>
                <c:pt idx="20">
                  <c:v>14.4</c:v>
                </c:pt>
                <c:pt idx="21">
                  <c:v>14.5</c:v>
                </c:pt>
                <c:pt idx="22">
                  <c:v>14.5</c:v>
                </c:pt>
                <c:pt idx="23">
                  <c:v>14.6</c:v>
                </c:pt>
                <c:pt idx="24">
                  <c:v>14.6</c:v>
                </c:pt>
                <c:pt idx="25">
                  <c:v>14.7</c:v>
                </c:pt>
                <c:pt idx="26">
                  <c:v>14.8</c:v>
                </c:pt>
                <c:pt idx="27">
                  <c:v>14.8</c:v>
                </c:pt>
                <c:pt idx="28">
                  <c:v>14.7</c:v>
                </c:pt>
                <c:pt idx="29">
                  <c:v>14.7</c:v>
                </c:pt>
              </c:numCache>
            </c:numRef>
          </c:val>
          <c:smooth val="0"/>
        </c:ser>
        <c:marker val="1"/>
        <c:axId val="10179690"/>
        <c:axId val="24508347"/>
      </c:line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 val="autoZero"/>
        <c:auto val="1"/>
        <c:lblOffset val="100"/>
        <c:tickLblSkip val="1"/>
        <c:noMultiLvlLbl val="0"/>
      </c:catAx>
      <c:valAx>
        <c:axId val="2450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25"/>
          <c:y val="0.47625"/>
          <c:w val="0.083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MSL Pressure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5"/>
          <c:w val="0.88"/>
          <c:h val="0.839"/>
        </c:manualLayout>
      </c:layout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1024.5955606862326</c:v>
                </c:pt>
                <c:pt idx="1">
                  <c:v>1023.2328659045955</c:v>
                </c:pt>
                <c:pt idx="2">
                  <c:v>1018.6779526470197</c:v>
                </c:pt>
                <c:pt idx="3">
                  <c:v>1018.505156975666</c:v>
                </c:pt>
                <c:pt idx="4">
                  <c:v>1022.8634751916176</c:v>
                </c:pt>
                <c:pt idx="5">
                  <c:v>1023.1114845521807</c:v>
                </c:pt>
                <c:pt idx="6">
                  <c:v>1023.543834231823</c:v>
                </c:pt>
                <c:pt idx="7">
                  <c:v>1024.9714831796166</c:v>
                </c:pt>
                <c:pt idx="8">
                  <c:v>1023.5343190882577</c:v>
                </c:pt>
                <c:pt idx="9">
                  <c:v>1014.5059635475322</c:v>
                </c:pt>
                <c:pt idx="10">
                  <c:v>1010.9391103869888</c:v>
                </c:pt>
                <c:pt idx="11">
                  <c:v>1006.9406873356165</c:v>
                </c:pt>
                <c:pt idx="12">
                  <c:v>1001.6081740003198</c:v>
                </c:pt>
                <c:pt idx="13">
                  <c:v>995.7913874934176</c:v>
                </c:pt>
                <c:pt idx="14">
                  <c:v>996.0531796740455</c:v>
                </c:pt>
                <c:pt idx="15">
                  <c:v>1001.3859292180504</c:v>
                </c:pt>
                <c:pt idx="16">
                  <c:v>1007.9556282583561</c:v>
                </c:pt>
                <c:pt idx="17">
                  <c:v>1022.8415250125686</c:v>
                </c:pt>
                <c:pt idx="18">
                  <c:v>1019.1767035736766</c:v>
                </c:pt>
                <c:pt idx="19">
                  <c:v>1000.3995446812154</c:v>
                </c:pt>
                <c:pt idx="20">
                  <c:v>1016.2887784120782</c:v>
                </c:pt>
                <c:pt idx="21">
                  <c:v>1018.395863661041</c:v>
                </c:pt>
                <c:pt idx="22">
                  <c:v>1016.8738840442459</c:v>
                </c:pt>
                <c:pt idx="23">
                  <c:v>1016.8982878785296</c:v>
                </c:pt>
                <c:pt idx="24">
                  <c:v>1016.8464440870573</c:v>
                </c:pt>
                <c:pt idx="25">
                  <c:v>1017.7148958436162</c:v>
                </c:pt>
                <c:pt idx="26">
                  <c:v>1017.5676426864886</c:v>
                </c:pt>
                <c:pt idx="27">
                  <c:v>1015.9550303315493</c:v>
                </c:pt>
                <c:pt idx="28">
                  <c:v>1004.7515783152153</c:v>
                </c:pt>
                <c:pt idx="29">
                  <c:v>1018.505156975666</c:v>
                </c:pt>
              </c:numCache>
            </c:numRef>
          </c:val>
          <c:smooth val="0"/>
        </c:ser>
        <c:marker val="1"/>
        <c:axId val="19248532"/>
        <c:axId val="39019061"/>
      </c:lineChart>
      <c:catAx>
        <c:axId val="1924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061"/>
        <c:crosses val="autoZero"/>
        <c:auto val="1"/>
        <c:lblOffset val="100"/>
        <c:tickLblSkip val="1"/>
        <c:noMultiLvlLbl val="0"/>
      </c:catAx>
      <c:valAx>
        <c:axId val="3901906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853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915"/>
          <c:w val="0.066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675"/>
          <c:y val="0.09475"/>
          <c:w val="0.844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10.916830948692734</c:v>
                </c:pt>
                <c:pt idx="1">
                  <c:v>7.829356425642503</c:v>
                </c:pt>
                <c:pt idx="2">
                  <c:v>8.948820561053106</c:v>
                </c:pt>
                <c:pt idx="3">
                  <c:v>12.733005362970292</c:v>
                </c:pt>
                <c:pt idx="4">
                  <c:v>10.741071983901296</c:v>
                </c:pt>
                <c:pt idx="5">
                  <c:v>10.847282622544256</c:v>
                </c:pt>
                <c:pt idx="6">
                  <c:v>11.317150612243317</c:v>
                </c:pt>
                <c:pt idx="7">
                  <c:v>15.966275867709092</c:v>
                </c:pt>
                <c:pt idx="8">
                  <c:v>11.439148932573186</c:v>
                </c:pt>
                <c:pt idx="9">
                  <c:v>17.221578967507437</c:v>
                </c:pt>
                <c:pt idx="10">
                  <c:v>15.8</c:v>
                </c:pt>
                <c:pt idx="11">
                  <c:v>15.100318605663228</c:v>
                </c:pt>
                <c:pt idx="12">
                  <c:v>13.943421155260614</c:v>
                </c:pt>
                <c:pt idx="13">
                  <c:v>13.061336171716835</c:v>
                </c:pt>
                <c:pt idx="14">
                  <c:v>11.679512408947216</c:v>
                </c:pt>
                <c:pt idx="15">
                  <c:v>12.10888427050376</c:v>
                </c:pt>
                <c:pt idx="16">
                  <c:v>12.00539875815713</c:v>
                </c:pt>
                <c:pt idx="17">
                  <c:v>11.792733828869459</c:v>
                </c:pt>
                <c:pt idx="18">
                  <c:v>12.663367199168027</c:v>
                </c:pt>
                <c:pt idx="19">
                  <c:v>14.557653030813768</c:v>
                </c:pt>
                <c:pt idx="20">
                  <c:v>12.997180919138586</c:v>
                </c:pt>
                <c:pt idx="21">
                  <c:v>14.383588765113485</c:v>
                </c:pt>
                <c:pt idx="22">
                  <c:v>15.145468739242045</c:v>
                </c:pt>
                <c:pt idx="23">
                  <c:v>12.095082872917057</c:v>
                </c:pt>
                <c:pt idx="24">
                  <c:v>12.496171213268427</c:v>
                </c:pt>
                <c:pt idx="25">
                  <c:v>11.0274933731552</c:v>
                </c:pt>
                <c:pt idx="26">
                  <c:v>10.222901205735402</c:v>
                </c:pt>
                <c:pt idx="27">
                  <c:v>11.550459154396146</c:v>
                </c:pt>
                <c:pt idx="28">
                  <c:v>11.37022347400787</c:v>
                </c:pt>
                <c:pt idx="29">
                  <c:v>12.16066062624434</c:v>
                </c:pt>
              </c:numCache>
            </c:numRef>
          </c:val>
          <c:smooth val="0"/>
        </c:ser>
        <c:marker val="1"/>
        <c:axId val="15627230"/>
        <c:axId val="6427343"/>
      </c:lineChart>
      <c:catAx>
        <c:axId val="156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343"/>
        <c:crosses val="autoZero"/>
        <c:auto val="1"/>
        <c:lblOffset val="100"/>
        <c:tickLblSkip val="1"/>
        <c:noMultiLvlLbl val="0"/>
      </c:catAx>
      <c:valAx>
        <c:axId val="642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27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865"/>
          <c:w val="0.102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0.0335</cdr:y>
    </cdr:from>
    <cdr:to>
      <cdr:x>0.9155</cdr:x>
      <cdr:y>0.0705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210425" y="190500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20f1a3f-65db-40f4-b6e2-55b90bc4f01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</cdr:x>
      <cdr:y>0.0295</cdr:y>
    </cdr:from>
    <cdr:to>
      <cdr:x>0.87175</cdr:x>
      <cdr:y>0.0665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6819900" y="161925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882febb-2680-4312-b995-89a5339a6ab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0.037</cdr:y>
    </cdr:from>
    <cdr:to>
      <cdr:x>0.883</cdr:x>
      <cdr:y>0.07425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6953250" y="209550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bebff07-e672-494c-b742-348bab2983d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0.4995</cdr:y>
    </cdr:from>
    <cdr:to>
      <cdr:x>0.51075</cdr:x>
      <cdr:y>0.537</cdr:y>
    </cdr:to>
    <cdr:sp textlink="Data1!$R$9">
      <cdr:nvSpPr>
        <cdr:cNvPr id="1" name="Text Box 3"/>
        <cdr:cNvSpPr txBox="1">
          <a:spLocks noChangeArrowheads="1"/>
        </cdr:cNvSpPr>
      </cdr:nvSpPr>
      <cdr:spPr>
        <a:xfrm>
          <a:off x="4352925" y="28479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fld id="{a38088d3-8f5e-4362-a39c-3f7d634b6e40}" type="TxLink">
            <a:rPr lang="en-US" cap="none" sz="1000" b="0" i="0" u="none" baseline="0">
              <a:solidFill>
                <a:srgbClr val="000000"/>
              </a:solidFill>
            </a:rPr>
            <a:t>0.0 </a:t>
          </a:fld>
        </a:p>
      </cdr:txBody>
    </cdr:sp>
  </cdr:relSizeAnchor>
  <cdr:relSizeAnchor xmlns:cdr="http://schemas.openxmlformats.org/drawingml/2006/chartDrawing">
    <cdr:from>
      <cdr:x>0.774</cdr:x>
      <cdr:y>0.028</cdr:y>
    </cdr:from>
    <cdr:to>
      <cdr:x>0.8585</cdr:x>
      <cdr:y>0.06475</cdr:y>
    </cdr:to>
    <cdr:sp textlink="Data1!$R$4">
      <cdr:nvSpPr>
        <cdr:cNvPr id="2" name="Text Box 4"/>
        <cdr:cNvSpPr txBox="1">
          <a:spLocks noChangeArrowheads="1"/>
        </cdr:cNvSpPr>
      </cdr:nvSpPr>
      <cdr:spPr>
        <a:xfrm>
          <a:off x="6715125" y="152400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64b1af4-4ddd-46f4-9260-fba649c129d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0.02575</cdr:y>
    </cdr:from>
    <cdr:to>
      <cdr:x>0.9185</cdr:x>
      <cdr:y>0.0625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229475" y="142875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153afd4-c20d-4aa5-ab87-2bcae7095ec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0.028</cdr:y>
    </cdr:from>
    <cdr:to>
      <cdr:x>0.90025</cdr:x>
      <cdr:y>0.06475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058025" y="15240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f59258f-5d1d-4155-9952-7e3aa65b28e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0.0295</cdr:y>
    </cdr:from>
    <cdr:to>
      <cdr:x>0.8825</cdr:x>
      <cdr:y>0.0665</cdr:y>
    </cdr:to>
    <cdr:sp textlink="Data1!$R$4">
      <cdr:nvSpPr>
        <cdr:cNvPr id="1" name="Text Box 2"/>
        <cdr:cNvSpPr txBox="1">
          <a:spLocks noChangeArrowheads="1"/>
        </cdr:cNvSpPr>
      </cdr:nvSpPr>
      <cdr:spPr>
        <a:xfrm>
          <a:off x="6915150" y="161925"/>
          <a:ext cx="742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ddcbac0-adbf-4c7a-8383-de3f960bdca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0.03875</cdr:y>
    </cdr:from>
    <cdr:to>
      <cdr:x>0.903</cdr:x>
      <cdr:y>0.075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086600" y="219075"/>
          <a:ext cx="742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34b93d5-a9a2-419d-8a8e-132c603f8d4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zoomScalePageLayoutView="0" workbookViewId="0" topLeftCell="A1">
      <pane ySplit="2340" topLeftCell="A24" activePane="bottomLeft" state="split"/>
      <selection pane="topLeft" activeCell="R4" sqref="R4"/>
      <selection pane="bottomLeft" activeCell="AA39" sqref="AA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151</v>
      </c>
      <c r="R4" s="60">
        <v>2016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11.3</v>
      </c>
      <c r="C9" s="65">
        <v>11.1</v>
      </c>
      <c r="D9" s="65">
        <v>13.1</v>
      </c>
      <c r="E9" s="65">
        <v>10.9</v>
      </c>
      <c r="F9" s="66">
        <f aca="true" t="shared" si="0" ref="F9:F38">AVERAGE(D9:E9)</f>
        <v>12</v>
      </c>
      <c r="G9" s="67">
        <f>100*(AJ9/AH9)</f>
        <v>97.48771787273967</v>
      </c>
      <c r="H9" s="67">
        <f aca="true" t="shared" si="1" ref="H9:H38">AK9</f>
        <v>10.916830948692734</v>
      </c>
      <c r="I9" s="68">
        <v>10.9</v>
      </c>
      <c r="J9" s="66"/>
      <c r="K9" s="68">
        <v>12.3</v>
      </c>
      <c r="L9" s="65">
        <v>12.9</v>
      </c>
      <c r="M9" s="65"/>
      <c r="N9" s="65">
        <v>13</v>
      </c>
      <c r="O9" s="66">
        <v>12.4</v>
      </c>
      <c r="P9" s="69" t="s">
        <v>104</v>
      </c>
      <c r="Q9" s="70">
        <v>36</v>
      </c>
      <c r="R9" s="67">
        <v>0</v>
      </c>
      <c r="S9" s="67"/>
      <c r="T9" s="67" t="s">
        <v>106</v>
      </c>
      <c r="U9" s="67"/>
      <c r="V9" s="71">
        <v>8</v>
      </c>
      <c r="W9" s="64">
        <v>1014.2</v>
      </c>
      <c r="X9" s="121">
        <f aca="true" t="shared" si="2" ref="X9:X38">W9+AU17</f>
        <v>1024.5955606862326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13.384135570301822</v>
      </c>
      <c r="AI9">
        <f aca="true" t="shared" si="5" ref="AI9:AI39">IF(W9&gt;=0,6.107*EXP(17.38*(C9/(239+C9))),6.107*EXP(22.44*(C9/(272.4+C9))))</f>
        <v>13.207688324480838</v>
      </c>
      <c r="AJ9">
        <f aca="true" t="shared" si="6" ref="AJ9:AJ39">IF(C9&gt;=0,AI9-(0.000799*1000*(B9-C9)),AI9-(0.00072*1000*(B9-C9)))</f>
        <v>13.047888324480837</v>
      </c>
      <c r="AK9">
        <f>239*LN(AJ9/6.107)/(17.38-LN(AJ9/6.107))</f>
        <v>10.916830948692734</v>
      </c>
      <c r="AM9">
        <f>COUNTIF(V9:V39,"&lt;1")</f>
        <v>2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9.9</v>
      </c>
      <c r="C10" s="74">
        <v>8.9</v>
      </c>
      <c r="D10" s="74">
        <v>15.1</v>
      </c>
      <c r="E10" s="74">
        <v>8.7</v>
      </c>
      <c r="F10" s="75">
        <f t="shared" si="0"/>
        <v>11.899999999999999</v>
      </c>
      <c r="G10" s="67">
        <f aca="true" t="shared" si="7" ref="G10:G38">100*(AJ10/AH10)</f>
        <v>86.93573164825314</v>
      </c>
      <c r="H10" s="76">
        <f t="shared" si="1"/>
        <v>7.829356425642503</v>
      </c>
      <c r="I10" s="77">
        <v>8.4</v>
      </c>
      <c r="J10" s="75"/>
      <c r="K10" s="77">
        <v>11.2</v>
      </c>
      <c r="L10" s="74">
        <v>11.7</v>
      </c>
      <c r="M10" s="74"/>
      <c r="N10" s="74">
        <v>12.7</v>
      </c>
      <c r="O10" s="75">
        <v>12.5</v>
      </c>
      <c r="P10" s="78" t="s">
        <v>105</v>
      </c>
      <c r="Q10" s="79">
        <v>22</v>
      </c>
      <c r="R10" s="76">
        <v>2</v>
      </c>
      <c r="S10" s="76"/>
      <c r="T10" s="76">
        <v>0</v>
      </c>
      <c r="U10" s="76"/>
      <c r="V10" s="80">
        <v>8</v>
      </c>
      <c r="W10" s="73">
        <v>1012.8</v>
      </c>
      <c r="X10" s="121">
        <f t="shared" si="2"/>
        <v>1023.2328659045955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12.191333479931261</v>
      </c>
      <c r="AI10">
        <f t="shared" si="5"/>
        <v>11.397624958456682</v>
      </c>
      <c r="AJ10">
        <f t="shared" si="6"/>
        <v>10.598624958456682</v>
      </c>
      <c r="AK10">
        <f aca="true" t="shared" si="12" ref="AK10:AK39">239*LN(AJ10/6.107)/(17.38-LN(AJ10/6.107))</f>
        <v>7.829356425642503</v>
      </c>
    </row>
    <row r="11" spans="1:37" ht="12.75">
      <c r="A11" s="63">
        <v>3</v>
      </c>
      <c r="B11" s="64">
        <v>12.9</v>
      </c>
      <c r="C11" s="65">
        <v>10.9</v>
      </c>
      <c r="D11" s="65">
        <v>17</v>
      </c>
      <c r="E11" s="65">
        <v>4.6</v>
      </c>
      <c r="F11" s="66">
        <f t="shared" si="0"/>
        <v>10.8</v>
      </c>
      <c r="G11" s="67">
        <f t="shared" si="7"/>
        <v>76.89148059080024</v>
      </c>
      <c r="H11" s="67">
        <f t="shared" si="1"/>
        <v>8.948820561053106</v>
      </c>
      <c r="I11" s="68">
        <v>0.6</v>
      </c>
      <c r="J11" s="66"/>
      <c r="K11" s="68">
        <v>14.3</v>
      </c>
      <c r="L11" s="65">
        <v>18.5</v>
      </c>
      <c r="M11" s="65"/>
      <c r="N11" s="65">
        <v>12.4</v>
      </c>
      <c r="O11" s="66">
        <v>12.5</v>
      </c>
      <c r="P11" s="69" t="s">
        <v>107</v>
      </c>
      <c r="Q11" s="70">
        <v>13</v>
      </c>
      <c r="R11" s="67">
        <v>8.5</v>
      </c>
      <c r="S11" s="67"/>
      <c r="T11" s="67">
        <v>0</v>
      </c>
      <c r="U11" s="67"/>
      <c r="V11" s="71">
        <v>4</v>
      </c>
      <c r="W11" s="64">
        <v>1008.4</v>
      </c>
      <c r="X11" s="121">
        <f t="shared" si="2"/>
        <v>1018.6779526470197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3</v>
      </c>
      <c r="AD11">
        <f t="shared" si="10"/>
        <v>3</v>
      </c>
      <c r="AE11">
        <f t="shared" si="3"/>
        <v>0</v>
      </c>
      <c r="AF11">
        <f t="shared" si="4"/>
        <v>0</v>
      </c>
      <c r="AH11">
        <f t="shared" si="11"/>
        <v>14.871986197959439</v>
      </c>
      <c r="AI11">
        <f t="shared" si="5"/>
        <v>13.033290380870474</v>
      </c>
      <c r="AJ11">
        <f t="shared" si="6"/>
        <v>11.435290380870473</v>
      </c>
      <c r="AK11">
        <f t="shared" si="12"/>
        <v>8.948820561053106</v>
      </c>
    </row>
    <row r="12" spans="1:37" ht="12.75">
      <c r="A12" s="72">
        <v>4</v>
      </c>
      <c r="B12" s="73">
        <v>14.9</v>
      </c>
      <c r="C12" s="74">
        <v>13.7</v>
      </c>
      <c r="D12" s="74">
        <v>22.4</v>
      </c>
      <c r="E12" s="74">
        <v>12.9</v>
      </c>
      <c r="F12" s="75">
        <f t="shared" si="0"/>
        <v>17.65</v>
      </c>
      <c r="G12" s="67">
        <f t="shared" si="7"/>
        <v>86.8634863675727</v>
      </c>
      <c r="H12" s="76">
        <f t="shared" si="1"/>
        <v>12.733005362970292</v>
      </c>
      <c r="I12" s="77">
        <v>12</v>
      </c>
      <c r="J12" s="75"/>
      <c r="K12" s="77">
        <v>14.5</v>
      </c>
      <c r="L12" s="74">
        <v>17</v>
      </c>
      <c r="M12" s="74"/>
      <c r="N12" s="74">
        <v>13</v>
      </c>
      <c r="O12" s="75">
        <v>12.5</v>
      </c>
      <c r="P12" s="78" t="s">
        <v>108</v>
      </c>
      <c r="Q12" s="79">
        <v>12</v>
      </c>
      <c r="R12" s="76">
        <v>5.9</v>
      </c>
      <c r="S12" s="76"/>
      <c r="T12" s="76">
        <v>0</v>
      </c>
      <c r="U12" s="76"/>
      <c r="V12" s="80">
        <v>8</v>
      </c>
      <c r="W12" s="73">
        <v>1008.3</v>
      </c>
      <c r="X12" s="121">
        <f t="shared" si="2"/>
        <v>1018.505156975666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16.934833208606896</v>
      </c>
      <c r="AI12">
        <f t="shared" si="5"/>
        <v>15.668986535529427</v>
      </c>
      <c r="AJ12">
        <f t="shared" si="6"/>
        <v>14.710186535529427</v>
      </c>
      <c r="AK12">
        <f t="shared" si="12"/>
        <v>12.733005362970292</v>
      </c>
    </row>
    <row r="13" spans="1:37" ht="12.75">
      <c r="A13" s="63">
        <v>5</v>
      </c>
      <c r="B13" s="64">
        <v>11.7</v>
      </c>
      <c r="C13" s="65">
        <v>11.2</v>
      </c>
      <c r="D13" s="65">
        <v>23.6</v>
      </c>
      <c r="E13" s="65">
        <v>10.7</v>
      </c>
      <c r="F13" s="66">
        <f t="shared" si="0"/>
        <v>17.15</v>
      </c>
      <c r="G13" s="67">
        <f t="shared" si="7"/>
        <v>93.83620988715245</v>
      </c>
      <c r="H13" s="67">
        <f t="shared" si="1"/>
        <v>10.741071983901296</v>
      </c>
      <c r="I13" s="68">
        <v>10</v>
      </c>
      <c r="J13" s="66"/>
      <c r="K13" s="68">
        <v>15</v>
      </c>
      <c r="L13" s="65">
        <v>15</v>
      </c>
      <c r="M13" s="65"/>
      <c r="N13" s="65">
        <v>13.5</v>
      </c>
      <c r="O13" s="66">
        <v>12.6</v>
      </c>
      <c r="P13" s="69" t="s">
        <v>113</v>
      </c>
      <c r="Q13" s="70">
        <v>13</v>
      </c>
      <c r="R13" s="67">
        <v>9</v>
      </c>
      <c r="S13" s="67"/>
      <c r="T13" s="67">
        <v>0</v>
      </c>
      <c r="U13" s="67"/>
      <c r="V13" s="71">
        <v>8</v>
      </c>
      <c r="W13" s="64">
        <v>1012.5</v>
      </c>
      <c r="X13" s="121">
        <f t="shared" si="2"/>
        <v>1022.8634751916176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13.743260220579202</v>
      </c>
      <c r="AI13">
        <f t="shared" si="5"/>
        <v>13.295654505920231</v>
      </c>
      <c r="AJ13">
        <f t="shared" si="6"/>
        <v>12.896154505920231</v>
      </c>
      <c r="AK13">
        <f t="shared" si="12"/>
        <v>10.741071983901296</v>
      </c>
    </row>
    <row r="14" spans="1:37" ht="12.75">
      <c r="A14" s="72">
        <v>6</v>
      </c>
      <c r="B14" s="73">
        <v>18.9</v>
      </c>
      <c r="C14" s="74">
        <v>14.5</v>
      </c>
      <c r="D14" s="74">
        <v>26.1</v>
      </c>
      <c r="E14" s="74">
        <v>7.7</v>
      </c>
      <c r="F14" s="75">
        <f t="shared" si="0"/>
        <v>16.900000000000002</v>
      </c>
      <c r="G14" s="67">
        <f t="shared" si="7"/>
        <v>59.504651933000744</v>
      </c>
      <c r="H14" s="76">
        <f t="shared" si="1"/>
        <v>10.847282622544256</v>
      </c>
      <c r="I14" s="77">
        <v>5</v>
      </c>
      <c r="J14" s="75"/>
      <c r="K14" s="77">
        <v>17.9</v>
      </c>
      <c r="L14" s="74">
        <v>16.4</v>
      </c>
      <c r="M14" s="74"/>
      <c r="N14" s="74">
        <v>13.8</v>
      </c>
      <c r="O14" s="75">
        <v>12.8</v>
      </c>
      <c r="P14" s="78" t="s">
        <v>113</v>
      </c>
      <c r="Q14" s="79">
        <v>8</v>
      </c>
      <c r="R14" s="76">
        <v>11.8</v>
      </c>
      <c r="S14" s="76"/>
      <c r="T14" s="76">
        <v>0</v>
      </c>
      <c r="U14" s="76"/>
      <c r="V14" s="80">
        <v>0</v>
      </c>
      <c r="W14" s="73">
        <v>1013</v>
      </c>
      <c r="X14" s="121">
        <f t="shared" si="2"/>
        <v>1023.1114845521807</v>
      </c>
      <c r="Y14" s="127">
        <v>0</v>
      </c>
      <c r="Z14" s="134">
        <v>0</v>
      </c>
      <c r="AA14" s="127">
        <v>0</v>
      </c>
      <c r="AB14">
        <f t="shared" si="8"/>
        <v>6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6</v>
      </c>
      <c r="AH14">
        <f t="shared" si="11"/>
        <v>21.826293678927744</v>
      </c>
      <c r="AI14">
        <f t="shared" si="5"/>
        <v>16.503260083520495</v>
      </c>
      <c r="AJ14">
        <f t="shared" si="6"/>
        <v>12.987660083520495</v>
      </c>
      <c r="AK14">
        <f t="shared" si="12"/>
        <v>10.847282622544256</v>
      </c>
    </row>
    <row r="15" spans="1:37" ht="12.75">
      <c r="A15" s="63">
        <v>7</v>
      </c>
      <c r="B15" s="64">
        <v>21</v>
      </c>
      <c r="C15" s="65">
        <v>15.6</v>
      </c>
      <c r="D15" s="65">
        <v>25.7</v>
      </c>
      <c r="E15" s="65">
        <v>8.8</v>
      </c>
      <c r="F15" s="66">
        <f t="shared" si="0"/>
        <v>17.25</v>
      </c>
      <c r="G15" s="67">
        <f t="shared" si="7"/>
        <v>53.90226148902255</v>
      </c>
      <c r="H15" s="67">
        <f t="shared" si="1"/>
        <v>11.317150612243317</v>
      </c>
      <c r="I15" s="68">
        <v>6.5</v>
      </c>
      <c r="J15" s="66"/>
      <c r="K15" s="68">
        <v>19.5</v>
      </c>
      <c r="L15" s="65">
        <v>17.7</v>
      </c>
      <c r="M15" s="65"/>
      <c r="N15" s="65">
        <v>14</v>
      </c>
      <c r="O15" s="66">
        <v>13</v>
      </c>
      <c r="P15" s="69" t="s">
        <v>117</v>
      </c>
      <c r="Q15" s="70">
        <v>8</v>
      </c>
      <c r="R15" s="67">
        <v>10.8</v>
      </c>
      <c r="S15" s="67"/>
      <c r="T15" s="67">
        <v>0</v>
      </c>
      <c r="U15" s="67"/>
      <c r="V15" s="71">
        <v>4</v>
      </c>
      <c r="W15" s="64">
        <v>1013.5</v>
      </c>
      <c r="X15" s="121">
        <f t="shared" si="2"/>
        <v>1023.543834231823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24.858627739217194</v>
      </c>
      <c r="AI15">
        <f t="shared" si="5"/>
        <v>17.713962526575546</v>
      </c>
      <c r="AJ15">
        <f t="shared" si="6"/>
        <v>13.399362526575546</v>
      </c>
      <c r="AK15">
        <f t="shared" si="12"/>
        <v>11.317150612243317</v>
      </c>
    </row>
    <row r="16" spans="1:37" ht="12.75">
      <c r="A16" s="72">
        <v>8</v>
      </c>
      <c r="B16" s="73">
        <v>20.6</v>
      </c>
      <c r="C16" s="74">
        <v>17.8</v>
      </c>
      <c r="D16" s="74">
        <v>26</v>
      </c>
      <c r="E16" s="74">
        <v>13.4</v>
      </c>
      <c r="F16" s="75">
        <f t="shared" si="0"/>
        <v>19.7</v>
      </c>
      <c r="G16" s="67">
        <f t="shared" si="7"/>
        <v>74.76671902062799</v>
      </c>
      <c r="H16" s="76">
        <f t="shared" si="1"/>
        <v>15.966275867709092</v>
      </c>
      <c r="I16" s="77">
        <v>9.9</v>
      </c>
      <c r="J16" s="75"/>
      <c r="K16" s="77">
        <v>16.1</v>
      </c>
      <c r="L16" s="74">
        <v>16.5</v>
      </c>
      <c r="M16" s="74"/>
      <c r="N16" s="74">
        <v>14.7</v>
      </c>
      <c r="O16" s="75">
        <v>13.2</v>
      </c>
      <c r="P16" s="78" t="s">
        <v>116</v>
      </c>
      <c r="Q16" s="79">
        <v>12</v>
      </c>
      <c r="R16" s="76">
        <v>11.8</v>
      </c>
      <c r="S16" s="76"/>
      <c r="T16" s="76">
        <v>0</v>
      </c>
      <c r="U16" s="76"/>
      <c r="V16" s="80">
        <v>0</v>
      </c>
      <c r="W16" s="73">
        <v>1014.9</v>
      </c>
      <c r="X16" s="121">
        <f t="shared" si="2"/>
        <v>1024.9714831796166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8</v>
      </c>
      <c r="AH16">
        <f t="shared" si="11"/>
        <v>24.254161153310413</v>
      </c>
      <c r="AI16">
        <f t="shared" si="5"/>
        <v>20.371240520305903</v>
      </c>
      <c r="AJ16">
        <f t="shared" si="6"/>
        <v>18.134040520305902</v>
      </c>
      <c r="AK16">
        <f t="shared" si="12"/>
        <v>15.966275867709092</v>
      </c>
    </row>
    <row r="17" spans="1:47" ht="12.75">
      <c r="A17" s="63">
        <v>9</v>
      </c>
      <c r="B17" s="64">
        <v>15.5</v>
      </c>
      <c r="C17" s="65">
        <v>13.3</v>
      </c>
      <c r="D17" s="65">
        <v>24.2</v>
      </c>
      <c r="E17" s="65">
        <v>10.4</v>
      </c>
      <c r="F17" s="66">
        <f t="shared" si="0"/>
        <v>17.3</v>
      </c>
      <c r="G17" s="67">
        <f t="shared" si="7"/>
        <v>76.7473195159322</v>
      </c>
      <c r="H17" s="67">
        <f t="shared" si="1"/>
        <v>11.439148932573186</v>
      </c>
      <c r="I17" s="68">
        <v>8</v>
      </c>
      <c r="J17" s="66"/>
      <c r="K17" s="68">
        <v>16.8</v>
      </c>
      <c r="L17" s="65">
        <v>16.5</v>
      </c>
      <c r="M17" s="65"/>
      <c r="N17" s="65">
        <v>15</v>
      </c>
      <c r="O17" s="66">
        <v>13.6</v>
      </c>
      <c r="P17" s="69" t="s">
        <v>113</v>
      </c>
      <c r="Q17" s="70">
        <v>18</v>
      </c>
      <c r="R17" s="67">
        <v>10.6</v>
      </c>
      <c r="S17" s="67"/>
      <c r="T17" s="67">
        <v>0</v>
      </c>
      <c r="U17" s="67"/>
      <c r="V17" s="71">
        <v>2</v>
      </c>
      <c r="W17" s="64">
        <v>1013.3</v>
      </c>
      <c r="X17" s="121">
        <f t="shared" si="2"/>
        <v>1023.5343190882577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17.600767877026804</v>
      </c>
      <c r="AI17">
        <f t="shared" si="5"/>
        <v>15.265917559839318</v>
      </c>
      <c r="AJ17">
        <f t="shared" si="6"/>
        <v>13.508117559839318</v>
      </c>
      <c r="AK17">
        <f t="shared" si="12"/>
        <v>11.439148932573186</v>
      </c>
      <c r="AU17">
        <f aca="true" t="shared" si="13" ref="AU17:AU47">W9*(10^(85/(18429.1+(67.53*B9)+(0.003*31)))-1)</f>
        <v>10.395560686232463</v>
      </c>
    </row>
    <row r="18" spans="1:47" ht="12.75">
      <c r="A18" s="72">
        <v>10</v>
      </c>
      <c r="B18" s="73">
        <v>19.5</v>
      </c>
      <c r="C18" s="74">
        <v>18.1</v>
      </c>
      <c r="D18" s="74">
        <v>22.8</v>
      </c>
      <c r="E18" s="74">
        <v>14.1</v>
      </c>
      <c r="F18" s="75">
        <f t="shared" si="0"/>
        <v>18.45</v>
      </c>
      <c r="G18" s="67">
        <f t="shared" si="7"/>
        <v>86.68483996866578</v>
      </c>
      <c r="H18" s="76">
        <f t="shared" si="1"/>
        <v>17.221578967507437</v>
      </c>
      <c r="I18" s="77">
        <v>12.2</v>
      </c>
      <c r="J18" s="75"/>
      <c r="K18" s="77">
        <v>19.9</v>
      </c>
      <c r="L18" s="74">
        <v>18.9</v>
      </c>
      <c r="M18" s="74"/>
      <c r="N18" s="74">
        <v>15.2</v>
      </c>
      <c r="O18" s="75">
        <v>13.9</v>
      </c>
      <c r="P18" s="78" t="s">
        <v>118</v>
      </c>
      <c r="Q18" s="79">
        <v>13</v>
      </c>
      <c r="R18" s="76">
        <v>7.1</v>
      </c>
      <c r="S18" s="76"/>
      <c r="T18" s="76">
        <v>9</v>
      </c>
      <c r="U18" s="76"/>
      <c r="V18" s="80">
        <v>8</v>
      </c>
      <c r="W18" s="73">
        <v>1004.5</v>
      </c>
      <c r="X18" s="121">
        <f t="shared" si="2"/>
        <v>1014.5059635475322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22.65769397353286</v>
      </c>
      <c r="AI18">
        <f t="shared" si="5"/>
        <v>20.75938576154699</v>
      </c>
      <c r="AJ18">
        <f t="shared" si="6"/>
        <v>19.640785761546994</v>
      </c>
      <c r="AK18">
        <f t="shared" si="12"/>
        <v>17.221578967507437</v>
      </c>
      <c r="AU18">
        <f t="shared" si="13"/>
        <v>10.432865904595573</v>
      </c>
    </row>
    <row r="19" spans="1:47" ht="12.75">
      <c r="A19" s="63">
        <v>11</v>
      </c>
      <c r="B19" s="64">
        <v>17.5</v>
      </c>
      <c r="C19" s="65">
        <v>16.5</v>
      </c>
      <c r="D19" s="65">
        <v>19.8</v>
      </c>
      <c r="E19" s="65">
        <v>14.4</v>
      </c>
      <c r="F19" s="66">
        <f t="shared" si="0"/>
        <v>17.1</v>
      </c>
      <c r="G19" s="67">
        <f t="shared" si="7"/>
        <v>89.8613347063517</v>
      </c>
      <c r="H19" s="67">
        <v>15.8</v>
      </c>
      <c r="I19" s="68">
        <v>13.6</v>
      </c>
      <c r="J19" s="66"/>
      <c r="K19" s="68">
        <v>20.2</v>
      </c>
      <c r="L19" s="65">
        <v>18.5</v>
      </c>
      <c r="M19" s="65"/>
      <c r="N19" s="65">
        <v>15.4</v>
      </c>
      <c r="O19" s="66">
        <v>14</v>
      </c>
      <c r="P19" s="69" t="s">
        <v>119</v>
      </c>
      <c r="Q19" s="70">
        <v>15</v>
      </c>
      <c r="R19" s="67">
        <v>3.5</v>
      </c>
      <c r="S19" s="67"/>
      <c r="T19" s="67">
        <v>9.8</v>
      </c>
      <c r="U19" s="67"/>
      <c r="V19" s="71">
        <v>8</v>
      </c>
      <c r="W19" s="64">
        <v>1000.9</v>
      </c>
      <c r="X19" s="121">
        <f t="shared" si="2"/>
        <v>1010.9391103869888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19.989469996874096</v>
      </c>
      <c r="AI19">
        <f t="shared" si="5"/>
        <v>18.76180453991678</v>
      </c>
      <c r="AJ19">
        <f t="shared" si="6"/>
        <v>17.96280453991678</v>
      </c>
      <c r="AK19">
        <f t="shared" si="12"/>
        <v>15.81787925184268</v>
      </c>
      <c r="AU19">
        <f t="shared" si="13"/>
        <v>10.277952647019685</v>
      </c>
    </row>
    <row r="20" spans="1:47" ht="12.75">
      <c r="A20" s="72">
        <v>12</v>
      </c>
      <c r="B20" s="73">
        <v>16.3</v>
      </c>
      <c r="C20" s="74">
        <v>15.6</v>
      </c>
      <c r="D20" s="74">
        <v>18.4</v>
      </c>
      <c r="E20" s="74">
        <v>13.3</v>
      </c>
      <c r="F20" s="75">
        <f t="shared" si="0"/>
        <v>15.85</v>
      </c>
      <c r="G20" s="67">
        <f t="shared" si="7"/>
        <v>92.6059269300224</v>
      </c>
      <c r="H20" s="76">
        <f t="shared" si="1"/>
        <v>15.100318605663228</v>
      </c>
      <c r="I20" s="77">
        <v>10.8</v>
      </c>
      <c r="J20" s="75"/>
      <c r="K20" s="77">
        <v>18</v>
      </c>
      <c r="L20" s="74">
        <v>16</v>
      </c>
      <c r="M20" s="74"/>
      <c r="N20" s="74">
        <v>15.3</v>
      </c>
      <c r="O20" s="75">
        <v>14</v>
      </c>
      <c r="P20" s="78" t="s">
        <v>118</v>
      </c>
      <c r="Q20" s="79">
        <v>10</v>
      </c>
      <c r="R20" s="76">
        <v>0</v>
      </c>
      <c r="S20" s="76"/>
      <c r="T20" s="76">
        <v>10</v>
      </c>
      <c r="U20" s="76"/>
      <c r="V20" s="80">
        <v>8</v>
      </c>
      <c r="W20" s="73">
        <v>996.9</v>
      </c>
      <c r="X20" s="121">
        <f t="shared" si="2"/>
        <v>1006.9406873356165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18.524367818852948</v>
      </c>
      <c r="AI20">
        <f t="shared" si="5"/>
        <v>17.713962526575546</v>
      </c>
      <c r="AJ20">
        <f t="shared" si="6"/>
        <v>17.154662526575546</v>
      </c>
      <c r="AK20">
        <f t="shared" si="12"/>
        <v>15.100318605663228</v>
      </c>
      <c r="AU20">
        <f t="shared" si="13"/>
        <v>10.205156975666032</v>
      </c>
    </row>
    <row r="21" spans="1:47" ht="12.75">
      <c r="A21" s="63">
        <v>13</v>
      </c>
      <c r="B21" s="64">
        <v>15.7</v>
      </c>
      <c r="C21" s="65">
        <v>14.7</v>
      </c>
      <c r="D21" s="65">
        <v>17.2</v>
      </c>
      <c r="E21" s="65">
        <v>13.8</v>
      </c>
      <c r="F21" s="66">
        <f t="shared" si="0"/>
        <v>15.5</v>
      </c>
      <c r="G21" s="67">
        <f t="shared" si="7"/>
        <v>89.29216309250707</v>
      </c>
      <c r="H21" s="67">
        <f t="shared" si="1"/>
        <v>13.943421155260614</v>
      </c>
      <c r="I21" s="68">
        <v>12.1</v>
      </c>
      <c r="J21" s="66"/>
      <c r="K21" s="68">
        <v>16</v>
      </c>
      <c r="L21" s="65">
        <v>15</v>
      </c>
      <c r="M21" s="65"/>
      <c r="N21" s="65">
        <v>15.2</v>
      </c>
      <c r="O21" s="66">
        <v>14</v>
      </c>
      <c r="P21" s="69" t="s">
        <v>120</v>
      </c>
      <c r="Q21" s="70">
        <v>16</v>
      </c>
      <c r="R21" s="67">
        <v>4.8</v>
      </c>
      <c r="S21" s="67"/>
      <c r="T21" s="67">
        <v>11.4</v>
      </c>
      <c r="U21" s="67"/>
      <c r="V21" s="71">
        <v>8</v>
      </c>
      <c r="W21" s="64">
        <v>991.6</v>
      </c>
      <c r="X21" s="121">
        <f t="shared" si="2"/>
        <v>1001.6081740003198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17.82779541421407</v>
      </c>
      <c r="AI21">
        <f t="shared" si="5"/>
        <v>16.717824157058523</v>
      </c>
      <c r="AJ21">
        <f t="shared" si="6"/>
        <v>15.918824157058523</v>
      </c>
      <c r="AK21">
        <f t="shared" si="12"/>
        <v>13.943421155260614</v>
      </c>
      <c r="AU21">
        <f t="shared" si="13"/>
        <v>10.36347519161755</v>
      </c>
    </row>
    <row r="22" spans="1:47" ht="12.75">
      <c r="A22" s="72">
        <v>14</v>
      </c>
      <c r="B22" s="73">
        <v>14.5</v>
      </c>
      <c r="C22" s="74">
        <v>13.7</v>
      </c>
      <c r="D22" s="74">
        <v>20.4</v>
      </c>
      <c r="E22" s="74">
        <v>13.4</v>
      </c>
      <c r="F22" s="75">
        <f t="shared" si="0"/>
        <v>16.9</v>
      </c>
      <c r="G22" s="67">
        <f t="shared" si="7"/>
        <v>91.07162136127019</v>
      </c>
      <c r="H22" s="76">
        <f t="shared" si="1"/>
        <v>13.061336171716835</v>
      </c>
      <c r="I22" s="77">
        <v>12</v>
      </c>
      <c r="J22" s="75"/>
      <c r="K22" s="77">
        <v>15.5</v>
      </c>
      <c r="L22" s="74">
        <v>15</v>
      </c>
      <c r="M22" s="74"/>
      <c r="N22" s="74">
        <v>15.3</v>
      </c>
      <c r="O22" s="75">
        <v>14.1</v>
      </c>
      <c r="P22" s="78" t="s">
        <v>113</v>
      </c>
      <c r="Q22" s="79">
        <v>13</v>
      </c>
      <c r="R22" s="76">
        <v>0</v>
      </c>
      <c r="S22" s="76"/>
      <c r="T22" s="76">
        <v>17.3</v>
      </c>
      <c r="U22" s="76"/>
      <c r="V22" s="80">
        <v>8</v>
      </c>
      <c r="W22" s="73">
        <v>985.8</v>
      </c>
      <c r="X22" s="121">
        <f t="shared" si="2"/>
        <v>995.7913874934176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14</v>
      </c>
      <c r="AF22">
        <f t="shared" si="4"/>
        <v>0</v>
      </c>
      <c r="AH22">
        <f t="shared" si="11"/>
        <v>16.503260083520495</v>
      </c>
      <c r="AI22">
        <f t="shared" si="5"/>
        <v>15.668986535529427</v>
      </c>
      <c r="AJ22">
        <f t="shared" si="6"/>
        <v>15.029786535529427</v>
      </c>
      <c r="AK22">
        <f t="shared" si="12"/>
        <v>13.061336171716835</v>
      </c>
      <c r="AU22">
        <f t="shared" si="13"/>
        <v>10.11148455218076</v>
      </c>
    </row>
    <row r="23" spans="1:47" ht="12.75">
      <c r="A23" s="63">
        <v>15</v>
      </c>
      <c r="B23" s="64">
        <v>12.8</v>
      </c>
      <c r="C23" s="65">
        <v>12.2</v>
      </c>
      <c r="D23" s="65">
        <v>17.3</v>
      </c>
      <c r="E23" s="65">
        <v>12.5</v>
      </c>
      <c r="F23" s="66">
        <f t="shared" si="0"/>
        <v>14.9</v>
      </c>
      <c r="G23" s="67">
        <f t="shared" si="7"/>
        <v>92.89168036211824</v>
      </c>
      <c r="H23" s="67">
        <f t="shared" si="1"/>
        <v>11.679512408947216</v>
      </c>
      <c r="I23" s="68">
        <v>12.5</v>
      </c>
      <c r="J23" s="66"/>
      <c r="K23" s="68">
        <v>13</v>
      </c>
      <c r="L23" s="65">
        <v>14</v>
      </c>
      <c r="M23" s="65"/>
      <c r="N23" s="65">
        <v>15.4</v>
      </c>
      <c r="O23" s="66">
        <v>14.1</v>
      </c>
      <c r="P23" s="69" t="s">
        <v>129</v>
      </c>
      <c r="Q23" s="70">
        <v>8</v>
      </c>
      <c r="R23" s="67">
        <v>4.1</v>
      </c>
      <c r="S23" s="67"/>
      <c r="T23" s="67">
        <v>7.5</v>
      </c>
      <c r="U23" s="67"/>
      <c r="V23" s="71">
        <v>8</v>
      </c>
      <c r="W23" s="64">
        <v>986</v>
      </c>
      <c r="X23" s="121">
        <f t="shared" si="2"/>
        <v>996.0531796740455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14.77491028826301</v>
      </c>
      <c r="AI23">
        <f t="shared" si="5"/>
        <v>14.204062438763</v>
      </c>
      <c r="AJ23">
        <f t="shared" si="6"/>
        <v>13.724662438762998</v>
      </c>
      <c r="AK23">
        <f t="shared" si="12"/>
        <v>11.679512408947216</v>
      </c>
      <c r="AU23">
        <f t="shared" si="13"/>
        <v>10.043834231823007</v>
      </c>
    </row>
    <row r="24" spans="1:47" ht="12.75">
      <c r="A24" s="72">
        <v>16</v>
      </c>
      <c r="B24" s="73">
        <v>13.4</v>
      </c>
      <c r="C24" s="74">
        <v>12.7</v>
      </c>
      <c r="D24" s="74">
        <v>18.2</v>
      </c>
      <c r="E24" s="74">
        <v>12.4</v>
      </c>
      <c r="F24" s="75">
        <f t="shared" si="0"/>
        <v>15.3</v>
      </c>
      <c r="G24" s="67">
        <f t="shared" si="7"/>
        <v>91.886346303555</v>
      </c>
      <c r="H24" s="76">
        <f t="shared" si="1"/>
        <v>12.10888427050376</v>
      </c>
      <c r="I24" s="77">
        <v>12</v>
      </c>
      <c r="J24" s="75"/>
      <c r="K24" s="77">
        <v>13.5</v>
      </c>
      <c r="L24" s="74">
        <v>14.3</v>
      </c>
      <c r="M24" s="74"/>
      <c r="N24" s="74">
        <v>15.3</v>
      </c>
      <c r="O24" s="75">
        <v>14.1</v>
      </c>
      <c r="P24" s="78" t="s">
        <v>108</v>
      </c>
      <c r="Q24" s="79">
        <v>12</v>
      </c>
      <c r="R24" s="76">
        <v>6.4</v>
      </c>
      <c r="S24" s="76"/>
      <c r="T24" s="76">
        <v>4</v>
      </c>
      <c r="U24" s="76"/>
      <c r="V24" s="80">
        <v>8</v>
      </c>
      <c r="W24" s="73">
        <v>991.3</v>
      </c>
      <c r="X24" s="121">
        <f t="shared" si="2"/>
        <v>1001.3859292180504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15.365821170728879</v>
      </c>
      <c r="AI24">
        <f t="shared" si="5"/>
        <v>14.678391653320906</v>
      </c>
      <c r="AJ24">
        <f t="shared" si="6"/>
        <v>14.119091653320906</v>
      </c>
      <c r="AK24">
        <f t="shared" si="12"/>
        <v>12.10888427050376</v>
      </c>
      <c r="AU24">
        <f t="shared" si="13"/>
        <v>10.071483179616674</v>
      </c>
    </row>
    <row r="25" spans="1:47" ht="12.75">
      <c r="A25" s="63">
        <v>17</v>
      </c>
      <c r="B25" s="64">
        <v>13.3</v>
      </c>
      <c r="C25" s="65">
        <v>12.6</v>
      </c>
      <c r="D25" s="65">
        <v>19.6</v>
      </c>
      <c r="E25" s="65">
        <v>11.8</v>
      </c>
      <c r="F25" s="66">
        <f t="shared" si="0"/>
        <v>15.700000000000001</v>
      </c>
      <c r="G25" s="67">
        <f t="shared" si="7"/>
        <v>91.8590547109334</v>
      </c>
      <c r="H25" s="67">
        <f t="shared" si="1"/>
        <v>12.00539875815713</v>
      </c>
      <c r="I25" s="68">
        <v>11.8</v>
      </c>
      <c r="J25" s="66"/>
      <c r="K25" s="68">
        <v>13.3</v>
      </c>
      <c r="L25" s="65">
        <v>13</v>
      </c>
      <c r="M25" s="65"/>
      <c r="N25" s="65">
        <v>15.3</v>
      </c>
      <c r="O25" s="66">
        <v>14.2</v>
      </c>
      <c r="P25" s="69" t="s">
        <v>108</v>
      </c>
      <c r="Q25" s="70">
        <v>14</v>
      </c>
      <c r="R25" s="67">
        <v>8</v>
      </c>
      <c r="S25" s="67"/>
      <c r="T25" s="67">
        <v>0</v>
      </c>
      <c r="U25" s="67"/>
      <c r="V25" s="71">
        <v>8</v>
      </c>
      <c r="W25" s="64">
        <v>997.8</v>
      </c>
      <c r="X25" s="121">
        <f t="shared" si="2"/>
        <v>1007.9556282583561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15.265917559839318</v>
      </c>
      <c r="AI25">
        <f t="shared" si="5"/>
        <v>14.58242756341879</v>
      </c>
      <c r="AJ25">
        <f t="shared" si="6"/>
        <v>14.02312756341879</v>
      </c>
      <c r="AK25">
        <f t="shared" si="12"/>
        <v>12.00539875815713</v>
      </c>
      <c r="AU25">
        <f t="shared" si="13"/>
        <v>10.234319088257704</v>
      </c>
    </row>
    <row r="26" spans="1:47" ht="12.75">
      <c r="A26" s="72">
        <v>18</v>
      </c>
      <c r="B26" s="73">
        <v>15.1</v>
      </c>
      <c r="C26" s="74">
        <v>13.3</v>
      </c>
      <c r="D26" s="74">
        <v>18.4</v>
      </c>
      <c r="E26" s="74">
        <v>12</v>
      </c>
      <c r="F26" s="75">
        <f t="shared" si="0"/>
        <v>15.2</v>
      </c>
      <c r="G26" s="67">
        <f t="shared" si="7"/>
        <v>80.60782873865324</v>
      </c>
      <c r="H26" s="76">
        <f t="shared" si="1"/>
        <v>11.792733828869459</v>
      </c>
      <c r="I26" s="77">
        <v>11</v>
      </c>
      <c r="J26" s="75"/>
      <c r="K26" s="77">
        <v>16.4</v>
      </c>
      <c r="L26" s="74">
        <v>15.7</v>
      </c>
      <c r="M26" s="74"/>
      <c r="N26" s="74">
        <v>15.3</v>
      </c>
      <c r="O26" s="75">
        <v>14.2</v>
      </c>
      <c r="P26" s="78" t="s">
        <v>130</v>
      </c>
      <c r="Q26" s="79">
        <v>10</v>
      </c>
      <c r="R26" s="76">
        <v>3.5</v>
      </c>
      <c r="S26" s="76"/>
      <c r="T26" s="76">
        <v>0.2</v>
      </c>
      <c r="U26" s="76"/>
      <c r="V26" s="80">
        <v>8</v>
      </c>
      <c r="W26" s="73">
        <v>1012.6</v>
      </c>
      <c r="X26" s="121">
        <f t="shared" si="2"/>
        <v>1022.8415250125686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17.154310910261028</v>
      </c>
      <c r="AI26">
        <f t="shared" si="5"/>
        <v>15.265917559839318</v>
      </c>
      <c r="AJ26">
        <f t="shared" si="6"/>
        <v>13.827717559839318</v>
      </c>
      <c r="AK26">
        <f t="shared" si="12"/>
        <v>11.792733828869459</v>
      </c>
      <c r="AU26">
        <f t="shared" si="13"/>
        <v>10.005963547532225</v>
      </c>
    </row>
    <row r="27" spans="1:47" ht="12.75">
      <c r="A27" s="63">
        <v>19</v>
      </c>
      <c r="B27" s="64">
        <v>15.9</v>
      </c>
      <c r="C27" s="65">
        <v>14.1</v>
      </c>
      <c r="D27" s="65">
        <v>18.6</v>
      </c>
      <c r="E27" s="65">
        <v>9.3</v>
      </c>
      <c r="F27" s="66">
        <f t="shared" si="0"/>
        <v>13.950000000000001</v>
      </c>
      <c r="G27" s="67">
        <f t="shared" si="7"/>
        <v>81.09242034214284</v>
      </c>
      <c r="H27" s="67">
        <f t="shared" si="1"/>
        <v>12.663367199168027</v>
      </c>
      <c r="I27" s="68">
        <v>6</v>
      </c>
      <c r="J27" s="66"/>
      <c r="K27" s="68">
        <v>16.4</v>
      </c>
      <c r="L27" s="65">
        <v>15.7</v>
      </c>
      <c r="M27" s="65"/>
      <c r="N27" s="65">
        <v>15.2</v>
      </c>
      <c r="O27" s="66">
        <v>14.3</v>
      </c>
      <c r="P27" s="69" t="s">
        <v>131</v>
      </c>
      <c r="Q27" s="70">
        <v>16</v>
      </c>
      <c r="R27" s="67">
        <v>5.3</v>
      </c>
      <c r="S27" s="67"/>
      <c r="T27" s="67">
        <v>8</v>
      </c>
      <c r="U27" s="67"/>
      <c r="V27" s="71">
        <v>8</v>
      </c>
      <c r="W27" s="64">
        <v>1009</v>
      </c>
      <c r="X27" s="121">
        <f t="shared" si="2"/>
        <v>1019.1767035736766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18.057388147749236</v>
      </c>
      <c r="AI27">
        <f t="shared" si="5"/>
        <v>16.081373099585093</v>
      </c>
      <c r="AJ27">
        <f t="shared" si="6"/>
        <v>14.643173099585093</v>
      </c>
      <c r="AK27">
        <f t="shared" si="12"/>
        <v>12.663367199168027</v>
      </c>
      <c r="AU27">
        <f t="shared" si="13"/>
        <v>10.03911038698875</v>
      </c>
    </row>
    <row r="28" spans="1:47" ht="12.75">
      <c r="A28" s="72">
        <v>20</v>
      </c>
      <c r="B28" s="73">
        <v>15.6</v>
      </c>
      <c r="C28" s="74">
        <v>15</v>
      </c>
      <c r="D28" s="74">
        <v>19.6</v>
      </c>
      <c r="E28" s="74">
        <v>15.4</v>
      </c>
      <c r="F28" s="75">
        <f t="shared" si="0"/>
        <v>17.5</v>
      </c>
      <c r="G28" s="67">
        <f t="shared" si="7"/>
        <v>93.51302378905243</v>
      </c>
      <c r="H28" s="76">
        <f t="shared" si="1"/>
        <v>14.557653030813768</v>
      </c>
      <c r="I28" s="77">
        <v>12</v>
      </c>
      <c r="J28" s="75"/>
      <c r="K28" s="77">
        <v>15.5</v>
      </c>
      <c r="L28" s="74">
        <v>15</v>
      </c>
      <c r="M28" s="74"/>
      <c r="N28" s="74">
        <v>15.2</v>
      </c>
      <c r="O28" s="75">
        <v>14.3</v>
      </c>
      <c r="P28" s="78" t="s">
        <v>119</v>
      </c>
      <c r="Q28" s="79">
        <v>17</v>
      </c>
      <c r="R28" s="76">
        <v>0.5</v>
      </c>
      <c r="S28" s="76"/>
      <c r="T28" s="76">
        <v>3.5</v>
      </c>
      <c r="U28" s="76"/>
      <c r="V28" s="80">
        <v>8</v>
      </c>
      <c r="W28" s="73">
        <v>990.4</v>
      </c>
      <c r="X28" s="121">
        <f t="shared" si="2"/>
        <v>1000.3995446812154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17.713962526575546</v>
      </c>
      <c r="AI28">
        <f t="shared" si="5"/>
        <v>17.04426199146042</v>
      </c>
      <c r="AJ28">
        <f t="shared" si="6"/>
        <v>16.564861991460422</v>
      </c>
      <c r="AK28">
        <f t="shared" si="12"/>
        <v>14.557653030813768</v>
      </c>
      <c r="AU28">
        <f t="shared" si="13"/>
        <v>10.04068733561651</v>
      </c>
    </row>
    <row r="29" spans="1:47" ht="12.75">
      <c r="A29" s="63">
        <v>21</v>
      </c>
      <c r="B29" s="64">
        <v>17.6</v>
      </c>
      <c r="C29" s="65">
        <v>15</v>
      </c>
      <c r="D29" s="65">
        <v>20.4</v>
      </c>
      <c r="E29" s="65">
        <v>10</v>
      </c>
      <c r="F29" s="66">
        <f t="shared" si="0"/>
        <v>15.2</v>
      </c>
      <c r="G29" s="67">
        <f t="shared" si="7"/>
        <v>74.40268488715154</v>
      </c>
      <c r="H29" s="67">
        <f t="shared" si="1"/>
        <v>12.997180919138586</v>
      </c>
      <c r="I29" s="68">
        <v>8</v>
      </c>
      <c r="J29" s="66"/>
      <c r="K29" s="68">
        <v>17.5</v>
      </c>
      <c r="L29" s="65">
        <v>16.3</v>
      </c>
      <c r="M29" s="65"/>
      <c r="N29" s="65">
        <v>15.3</v>
      </c>
      <c r="O29" s="66">
        <v>14.4</v>
      </c>
      <c r="P29" s="69" t="s">
        <v>133</v>
      </c>
      <c r="Q29" s="70">
        <v>10</v>
      </c>
      <c r="R29" s="67">
        <v>2.5</v>
      </c>
      <c r="S29" s="67"/>
      <c r="T29" s="67">
        <v>0</v>
      </c>
      <c r="U29" s="67"/>
      <c r="V29" s="71">
        <v>4</v>
      </c>
      <c r="W29" s="64">
        <v>1006.2</v>
      </c>
      <c r="X29" s="121">
        <f t="shared" si="2"/>
        <v>1016.2887784120782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20.116024057681578</v>
      </c>
      <c r="AI29">
        <f t="shared" si="5"/>
        <v>17.04426199146042</v>
      </c>
      <c r="AJ29">
        <f t="shared" si="6"/>
        <v>14.96686199146042</v>
      </c>
      <c r="AK29">
        <f t="shared" si="12"/>
        <v>12.997180919138586</v>
      </c>
      <c r="AU29">
        <f t="shared" si="13"/>
        <v>10.008174000319784</v>
      </c>
    </row>
    <row r="30" spans="1:47" ht="12.75">
      <c r="A30" s="72">
        <v>22</v>
      </c>
      <c r="B30" s="73">
        <v>18</v>
      </c>
      <c r="C30" s="74">
        <v>15.9</v>
      </c>
      <c r="D30" s="74">
        <v>20.5</v>
      </c>
      <c r="E30" s="74">
        <v>12.3</v>
      </c>
      <c r="F30" s="75">
        <f t="shared" si="0"/>
        <v>16.4</v>
      </c>
      <c r="G30" s="67">
        <f t="shared" si="7"/>
        <v>79.39918442549838</v>
      </c>
      <c r="H30" s="76">
        <f t="shared" si="1"/>
        <v>14.383588765113485</v>
      </c>
      <c r="I30" s="77">
        <v>10.1</v>
      </c>
      <c r="J30" s="75"/>
      <c r="K30" s="77">
        <v>17.7</v>
      </c>
      <c r="L30" s="74">
        <v>16.5</v>
      </c>
      <c r="M30" s="74"/>
      <c r="N30" s="74">
        <v>15.4</v>
      </c>
      <c r="O30" s="75">
        <v>14.5</v>
      </c>
      <c r="P30" s="78" t="s">
        <v>131</v>
      </c>
      <c r="Q30" s="79">
        <v>14</v>
      </c>
      <c r="R30" s="76">
        <v>7</v>
      </c>
      <c r="S30" s="76"/>
      <c r="T30" s="76">
        <v>0</v>
      </c>
      <c r="U30" s="76"/>
      <c r="V30" s="80">
        <v>5</v>
      </c>
      <c r="W30" s="73">
        <v>1008.3</v>
      </c>
      <c r="X30" s="121">
        <f t="shared" si="2"/>
        <v>1018.395863661041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20.629290169999656</v>
      </c>
      <c r="AI30">
        <f t="shared" si="5"/>
        <v>18.057388147749236</v>
      </c>
      <c r="AJ30">
        <f t="shared" si="6"/>
        <v>16.379488147749235</v>
      </c>
      <c r="AK30">
        <f t="shared" si="12"/>
        <v>14.383588765113485</v>
      </c>
      <c r="AU30">
        <f t="shared" si="13"/>
        <v>9.99138749341765</v>
      </c>
    </row>
    <row r="31" spans="1:47" ht="12.75">
      <c r="A31" s="63">
        <v>23</v>
      </c>
      <c r="B31" s="64">
        <v>18.2</v>
      </c>
      <c r="C31" s="65">
        <v>16.4</v>
      </c>
      <c r="D31" s="65">
        <v>22.1</v>
      </c>
      <c r="E31" s="65">
        <v>14.4</v>
      </c>
      <c r="F31" s="66">
        <f t="shared" si="0"/>
        <v>18.25</v>
      </c>
      <c r="G31" s="67">
        <f t="shared" si="7"/>
        <v>82.35706188192353</v>
      </c>
      <c r="H31" s="67">
        <f t="shared" si="1"/>
        <v>15.145468739242045</v>
      </c>
      <c r="I31" s="68">
        <v>10</v>
      </c>
      <c r="J31" s="66"/>
      <c r="K31" s="68">
        <v>18</v>
      </c>
      <c r="L31" s="65">
        <v>17</v>
      </c>
      <c r="M31" s="65"/>
      <c r="N31" s="65">
        <v>15.5</v>
      </c>
      <c r="O31" s="66">
        <v>14.5</v>
      </c>
      <c r="P31" s="69" t="s">
        <v>130</v>
      </c>
      <c r="Q31" s="70">
        <v>15</v>
      </c>
      <c r="R31" s="67">
        <v>7.5</v>
      </c>
      <c r="S31" s="67"/>
      <c r="T31" s="67">
        <v>0</v>
      </c>
      <c r="U31" s="67"/>
      <c r="V31" s="71">
        <v>8</v>
      </c>
      <c r="W31" s="64">
        <v>1006.8</v>
      </c>
      <c r="X31" s="121">
        <f t="shared" si="2"/>
        <v>1016.8738840442459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20.890199660830618</v>
      </c>
      <c r="AI31">
        <f t="shared" si="5"/>
        <v>18.642754661927654</v>
      </c>
      <c r="AJ31">
        <f t="shared" si="6"/>
        <v>17.204554661927652</v>
      </c>
      <c r="AK31">
        <f t="shared" si="12"/>
        <v>15.145468739242045</v>
      </c>
      <c r="AU31">
        <f t="shared" si="13"/>
        <v>10.053179674045541</v>
      </c>
    </row>
    <row r="32" spans="1:47" ht="12.75">
      <c r="A32" s="72">
        <v>24</v>
      </c>
      <c r="B32" s="73">
        <v>17.5</v>
      </c>
      <c r="C32" s="74">
        <v>14.5</v>
      </c>
      <c r="D32" s="74">
        <v>20.2</v>
      </c>
      <c r="E32" s="74">
        <v>10.1</v>
      </c>
      <c r="F32" s="75">
        <f t="shared" si="0"/>
        <v>15.149999999999999</v>
      </c>
      <c r="G32" s="67">
        <f t="shared" si="7"/>
        <v>70.56845472004208</v>
      </c>
      <c r="H32" s="76">
        <f t="shared" si="1"/>
        <v>12.095082872917057</v>
      </c>
      <c r="I32" s="77">
        <v>7.6</v>
      </c>
      <c r="J32" s="75"/>
      <c r="K32" s="77">
        <v>17.5</v>
      </c>
      <c r="L32" s="74">
        <v>17</v>
      </c>
      <c r="M32" s="74"/>
      <c r="N32" s="74">
        <v>15.4</v>
      </c>
      <c r="O32" s="75">
        <v>14.6</v>
      </c>
      <c r="P32" s="78" t="s">
        <v>119</v>
      </c>
      <c r="Q32" s="79">
        <v>18</v>
      </c>
      <c r="R32" s="76">
        <v>9.8</v>
      </c>
      <c r="S32" s="76"/>
      <c r="T32" s="76">
        <v>0.5</v>
      </c>
      <c r="U32" s="76"/>
      <c r="V32" s="80">
        <v>4</v>
      </c>
      <c r="W32" s="73">
        <v>1006.8</v>
      </c>
      <c r="X32" s="121">
        <f t="shared" si="2"/>
        <v>1016.8982878785296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19.989469996874096</v>
      </c>
      <c r="AI32">
        <f t="shared" si="5"/>
        <v>16.503260083520495</v>
      </c>
      <c r="AJ32">
        <f t="shared" si="6"/>
        <v>14.106260083520494</v>
      </c>
      <c r="AK32">
        <f t="shared" si="12"/>
        <v>12.095082872917057</v>
      </c>
      <c r="AU32">
        <f t="shared" si="13"/>
        <v>10.085929218050419</v>
      </c>
    </row>
    <row r="33" spans="1:47" ht="12.75">
      <c r="A33" s="63">
        <v>25</v>
      </c>
      <c r="B33" s="64">
        <v>16.1</v>
      </c>
      <c r="C33" s="65">
        <v>14.1</v>
      </c>
      <c r="D33" s="65">
        <v>19.5</v>
      </c>
      <c r="E33" s="65">
        <v>8.2</v>
      </c>
      <c r="F33" s="66">
        <f t="shared" si="0"/>
        <v>13.85</v>
      </c>
      <c r="G33" s="67">
        <f t="shared" si="7"/>
        <v>79.1892458817869</v>
      </c>
      <c r="H33" s="67">
        <f t="shared" si="1"/>
        <v>12.496171213268427</v>
      </c>
      <c r="I33" s="68">
        <v>4.6</v>
      </c>
      <c r="J33" s="66"/>
      <c r="K33" s="68">
        <v>18.3</v>
      </c>
      <c r="L33" s="65">
        <v>16.8</v>
      </c>
      <c r="M33" s="65"/>
      <c r="N33" s="65">
        <v>15.3</v>
      </c>
      <c r="O33" s="66">
        <v>14.6</v>
      </c>
      <c r="P33" s="69" t="s">
        <v>132</v>
      </c>
      <c r="Q33" s="70">
        <v>14</v>
      </c>
      <c r="R33" s="67">
        <v>2</v>
      </c>
      <c r="S33" s="67"/>
      <c r="T33" s="67">
        <v>6.8</v>
      </c>
      <c r="U33" s="67"/>
      <c r="V33" s="71">
        <v>6</v>
      </c>
      <c r="W33" s="64">
        <v>1006.7</v>
      </c>
      <c r="X33" s="121">
        <f t="shared" si="2"/>
        <v>1016.8464440870573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18.289570683885234</v>
      </c>
      <c r="AI33">
        <f t="shared" si="5"/>
        <v>16.081373099585093</v>
      </c>
      <c r="AJ33">
        <f t="shared" si="6"/>
        <v>14.483373099585092</v>
      </c>
      <c r="AK33">
        <f t="shared" si="12"/>
        <v>12.496171213268427</v>
      </c>
      <c r="AU33">
        <f t="shared" si="13"/>
        <v>10.155628258356135</v>
      </c>
    </row>
    <row r="34" spans="1:47" ht="12.75">
      <c r="A34" s="72">
        <v>26</v>
      </c>
      <c r="B34" s="73">
        <v>14.4</v>
      </c>
      <c r="C34" s="74">
        <v>12.6</v>
      </c>
      <c r="D34" s="74">
        <v>19.3</v>
      </c>
      <c r="E34" s="74">
        <v>11.6</v>
      </c>
      <c r="F34" s="75">
        <f t="shared" si="0"/>
        <v>15.45</v>
      </c>
      <c r="G34" s="67">
        <f t="shared" si="7"/>
        <v>80.16294257262075</v>
      </c>
      <c r="H34" s="76">
        <f t="shared" si="1"/>
        <v>11.0274933731552</v>
      </c>
      <c r="I34" s="77">
        <v>10</v>
      </c>
      <c r="J34" s="75"/>
      <c r="K34" s="77">
        <v>15</v>
      </c>
      <c r="L34" s="74">
        <v>16</v>
      </c>
      <c r="M34" s="74"/>
      <c r="N34" s="74">
        <v>15.2</v>
      </c>
      <c r="O34" s="75">
        <v>14.7</v>
      </c>
      <c r="P34" s="78" t="s">
        <v>135</v>
      </c>
      <c r="Q34" s="79">
        <v>14</v>
      </c>
      <c r="R34" s="76">
        <v>2.5</v>
      </c>
      <c r="S34" s="76"/>
      <c r="T34" s="76">
        <v>2.1</v>
      </c>
      <c r="U34" s="76"/>
      <c r="V34" s="80">
        <v>4</v>
      </c>
      <c r="W34" s="73">
        <v>1007.5</v>
      </c>
      <c r="X34" s="121">
        <f t="shared" si="2"/>
        <v>1017.7148958436162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16.39688756623579</v>
      </c>
      <c r="AI34">
        <f t="shared" si="5"/>
        <v>14.58242756341879</v>
      </c>
      <c r="AJ34">
        <f t="shared" si="6"/>
        <v>13.14422756341879</v>
      </c>
      <c r="AK34">
        <f t="shared" si="12"/>
        <v>11.0274933731552</v>
      </c>
      <c r="AU34">
        <f t="shared" si="13"/>
        <v>10.241525012568534</v>
      </c>
    </row>
    <row r="35" spans="1:47" ht="12.75">
      <c r="A35" s="63">
        <v>27</v>
      </c>
      <c r="B35" s="64">
        <v>15.7</v>
      </c>
      <c r="C35" s="65">
        <v>12.8</v>
      </c>
      <c r="D35" s="65">
        <v>18.9</v>
      </c>
      <c r="E35" s="65">
        <v>12.1</v>
      </c>
      <c r="F35" s="66">
        <f t="shared" si="0"/>
        <v>15.5</v>
      </c>
      <c r="G35" s="67">
        <f t="shared" si="7"/>
        <v>69.87858004209777</v>
      </c>
      <c r="H35" s="67">
        <f t="shared" si="1"/>
        <v>10.222901205735402</v>
      </c>
      <c r="I35" s="68">
        <v>9</v>
      </c>
      <c r="J35" s="66"/>
      <c r="K35" s="68">
        <v>17</v>
      </c>
      <c r="L35" s="65">
        <v>16</v>
      </c>
      <c r="M35" s="65"/>
      <c r="N35" s="65">
        <v>15.1</v>
      </c>
      <c r="O35" s="66">
        <v>14.8</v>
      </c>
      <c r="P35" s="69" t="s">
        <v>135</v>
      </c>
      <c r="Q35" s="70">
        <v>20</v>
      </c>
      <c r="R35" s="67">
        <v>5.3</v>
      </c>
      <c r="S35" s="67"/>
      <c r="T35" s="67">
        <v>0</v>
      </c>
      <c r="U35" s="67"/>
      <c r="V35" s="71">
        <v>4</v>
      </c>
      <c r="W35" s="64">
        <v>1007.4</v>
      </c>
      <c r="X35" s="121">
        <f t="shared" si="2"/>
        <v>1017.5676426864886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17.82779541421407</v>
      </c>
      <c r="AI35">
        <f t="shared" si="5"/>
        <v>14.77491028826301</v>
      </c>
      <c r="AJ35">
        <f t="shared" si="6"/>
        <v>12.457810288263012</v>
      </c>
      <c r="AK35">
        <f t="shared" si="12"/>
        <v>10.222901205735402</v>
      </c>
      <c r="AU35">
        <f t="shared" si="13"/>
        <v>10.176703573676622</v>
      </c>
    </row>
    <row r="36" spans="1:47" ht="12.75">
      <c r="A36" s="72">
        <v>28</v>
      </c>
      <c r="B36" s="73">
        <v>15.6</v>
      </c>
      <c r="C36" s="74">
        <v>13.4</v>
      </c>
      <c r="D36" s="74">
        <v>18.3</v>
      </c>
      <c r="E36" s="74">
        <v>8.2</v>
      </c>
      <c r="F36" s="75">
        <f t="shared" si="0"/>
        <v>13.25</v>
      </c>
      <c r="G36" s="67">
        <f t="shared" si="7"/>
        <v>76.82087590686336</v>
      </c>
      <c r="H36" s="76">
        <f t="shared" si="1"/>
        <v>11.550459154396146</v>
      </c>
      <c r="I36" s="77">
        <v>4.6</v>
      </c>
      <c r="J36" s="75"/>
      <c r="K36" s="77">
        <v>17.8</v>
      </c>
      <c r="L36" s="74">
        <v>16.2</v>
      </c>
      <c r="M36" s="74"/>
      <c r="N36" s="74">
        <v>15.1</v>
      </c>
      <c r="O36" s="75">
        <v>14.8</v>
      </c>
      <c r="P36" s="78" t="s">
        <v>118</v>
      </c>
      <c r="Q36" s="79">
        <v>14</v>
      </c>
      <c r="R36" s="76">
        <v>4.4</v>
      </c>
      <c r="S36" s="76"/>
      <c r="T36" s="76">
        <v>5.3</v>
      </c>
      <c r="U36" s="76"/>
      <c r="V36" s="80">
        <v>4</v>
      </c>
      <c r="W36" s="73">
        <v>1005.8</v>
      </c>
      <c r="X36" s="121">
        <f t="shared" si="2"/>
        <v>1015.9550303315493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17.713962526575546</v>
      </c>
      <c r="AI36">
        <f t="shared" si="5"/>
        <v>15.365821170728879</v>
      </c>
      <c r="AJ36">
        <f t="shared" si="6"/>
        <v>13.608021170728879</v>
      </c>
      <c r="AK36">
        <f t="shared" si="12"/>
        <v>11.550459154396146</v>
      </c>
      <c r="AU36">
        <f t="shared" si="13"/>
        <v>9.999544681215465</v>
      </c>
    </row>
    <row r="37" spans="1:47" ht="12.75">
      <c r="A37" s="63">
        <v>29</v>
      </c>
      <c r="B37" s="64">
        <v>12.5</v>
      </c>
      <c r="C37" s="65">
        <v>11.9</v>
      </c>
      <c r="D37" s="65">
        <v>17.1</v>
      </c>
      <c r="E37" s="65">
        <v>9.1</v>
      </c>
      <c r="F37" s="66">
        <f t="shared" si="0"/>
        <v>13.100000000000001</v>
      </c>
      <c r="G37" s="67">
        <f t="shared" si="7"/>
        <v>92.81814707957255</v>
      </c>
      <c r="H37" s="67">
        <f t="shared" si="1"/>
        <v>11.37022347400787</v>
      </c>
      <c r="I37" s="68">
        <v>7.4</v>
      </c>
      <c r="J37" s="66"/>
      <c r="K37" s="68">
        <v>14.2</v>
      </c>
      <c r="L37" s="65">
        <v>14.5</v>
      </c>
      <c r="M37" s="65"/>
      <c r="N37" s="65">
        <v>15</v>
      </c>
      <c r="O37" s="66">
        <v>14.7</v>
      </c>
      <c r="P37" s="69" t="s">
        <v>134</v>
      </c>
      <c r="Q37" s="70">
        <v>27</v>
      </c>
      <c r="R37" s="67">
        <v>0</v>
      </c>
      <c r="S37" s="67"/>
      <c r="T37" s="67">
        <v>12.1</v>
      </c>
      <c r="U37" s="67"/>
      <c r="V37" s="71">
        <v>8</v>
      </c>
      <c r="W37" s="64">
        <v>994.6</v>
      </c>
      <c r="X37" s="121">
        <f t="shared" si="2"/>
        <v>1004.7515783152153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14.487015299685174</v>
      </c>
      <c r="AI37">
        <f t="shared" si="5"/>
        <v>13.925979168301964</v>
      </c>
      <c r="AJ37">
        <f t="shared" si="6"/>
        <v>13.446579168301964</v>
      </c>
      <c r="AK37">
        <f t="shared" si="12"/>
        <v>11.37022347400787</v>
      </c>
      <c r="AU37">
        <f t="shared" si="13"/>
        <v>10.088778412078064</v>
      </c>
    </row>
    <row r="38" spans="1:47" ht="12.75">
      <c r="A38" s="72">
        <v>30</v>
      </c>
      <c r="B38" s="73">
        <v>14.9</v>
      </c>
      <c r="C38" s="74">
        <v>13.4</v>
      </c>
      <c r="D38" s="74">
        <v>19.4</v>
      </c>
      <c r="E38" s="74">
        <v>9.9</v>
      </c>
      <c r="F38" s="75">
        <f t="shared" si="0"/>
        <v>14.649999999999999</v>
      </c>
      <c r="G38" s="67">
        <f t="shared" si="7"/>
        <v>83.65787248219564</v>
      </c>
      <c r="H38" s="76">
        <f t="shared" si="1"/>
        <v>12.16066062624434</v>
      </c>
      <c r="I38" s="77">
        <v>6.7</v>
      </c>
      <c r="J38" s="75"/>
      <c r="K38" s="77">
        <v>14.5</v>
      </c>
      <c r="L38" s="74">
        <v>14.5</v>
      </c>
      <c r="M38" s="74"/>
      <c r="N38" s="74">
        <v>15</v>
      </c>
      <c r="O38" s="75">
        <v>14.7</v>
      </c>
      <c r="P38" s="78" t="s">
        <v>118</v>
      </c>
      <c r="Q38" s="79">
        <v>16</v>
      </c>
      <c r="R38" s="76">
        <v>2</v>
      </c>
      <c r="S38" s="76"/>
      <c r="T38" s="76">
        <v>0.6</v>
      </c>
      <c r="U38" s="76"/>
      <c r="V38" s="80">
        <v>8</v>
      </c>
      <c r="W38" s="73">
        <v>1008.3</v>
      </c>
      <c r="X38" s="121">
        <f t="shared" si="2"/>
        <v>1018.505156975666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16.934833208606896</v>
      </c>
      <c r="AI38">
        <f t="shared" si="5"/>
        <v>15.365821170728879</v>
      </c>
      <c r="AJ38">
        <f t="shared" si="6"/>
        <v>14.16732117072888</v>
      </c>
      <c r="AK38">
        <f t="shared" si="12"/>
        <v>12.16066062624434</v>
      </c>
      <c r="AU38">
        <f t="shared" si="13"/>
        <v>10.095863661040964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10.073884044245869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10.098287878529597</v>
      </c>
    </row>
    <row r="41" spans="1:47" ht="13.5" thickBot="1">
      <c r="A41" s="113" t="s">
        <v>19</v>
      </c>
      <c r="B41" s="114">
        <f>SUM(B9:B39)</f>
        <v>466.8</v>
      </c>
      <c r="C41" s="115">
        <f aca="true" t="shared" si="14" ref="C41:V41">SUM(C9:C39)</f>
        <v>415.4999999999999</v>
      </c>
      <c r="D41" s="115">
        <f t="shared" si="14"/>
        <v>599.1999999999999</v>
      </c>
      <c r="E41" s="115">
        <f t="shared" si="14"/>
        <v>336.4000000000001</v>
      </c>
      <c r="F41" s="116">
        <f t="shared" si="14"/>
        <v>467.79999999999995</v>
      </c>
      <c r="G41" s="117">
        <f t="shared" si="14"/>
        <v>2477.556868510126</v>
      </c>
      <c r="H41" s="117">
        <f>SUM(H9:H39)</f>
        <v>374.1223780571558</v>
      </c>
      <c r="I41" s="118">
        <f t="shared" si="14"/>
        <v>275.3</v>
      </c>
      <c r="J41" s="116">
        <f t="shared" si="14"/>
        <v>0</v>
      </c>
      <c r="K41" s="118">
        <f t="shared" si="14"/>
        <v>482.79999999999995</v>
      </c>
      <c r="L41" s="115">
        <f t="shared" si="14"/>
        <v>474.09999999999997</v>
      </c>
      <c r="M41" s="115">
        <f t="shared" si="14"/>
        <v>0</v>
      </c>
      <c r="N41" s="115">
        <f t="shared" si="14"/>
        <v>442.5</v>
      </c>
      <c r="O41" s="116">
        <f t="shared" si="14"/>
        <v>416.59999999999997</v>
      </c>
      <c r="P41" s="114"/>
      <c r="Q41" s="119">
        <f t="shared" si="14"/>
        <v>448</v>
      </c>
      <c r="R41" s="117">
        <f t="shared" si="14"/>
        <v>156.6</v>
      </c>
      <c r="S41" s="117"/>
      <c r="T41" s="117">
        <f>SUM(T9:T39)</f>
        <v>108.09999999999998</v>
      </c>
      <c r="U41" s="139"/>
      <c r="V41" s="119">
        <f t="shared" si="14"/>
        <v>185</v>
      </c>
      <c r="W41" s="117">
        <f>SUM(W9:W39)</f>
        <v>30136.099999999995</v>
      </c>
      <c r="X41" s="123">
        <f>SUM(X9:X39)</f>
        <v>30440.43152787428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6</v>
      </c>
      <c r="AC41">
        <f>MAX(AC9:AC39)</f>
        <v>3</v>
      </c>
      <c r="AD41">
        <f>MAX(AD9:AD39)</f>
        <v>3</v>
      </c>
      <c r="AE41">
        <f>MAX(AE9:AE39)</f>
        <v>14</v>
      </c>
      <c r="AF41">
        <f>MAX(AF9:AF39)</f>
        <v>8</v>
      </c>
      <c r="AU41">
        <f t="shared" si="13"/>
        <v>10.146444087057294</v>
      </c>
    </row>
    <row r="42" spans="1:47" ht="12.75">
      <c r="A42" s="72" t="s">
        <v>20</v>
      </c>
      <c r="B42" s="73">
        <f>AVERAGE(B9:B39)</f>
        <v>15.56</v>
      </c>
      <c r="C42" s="74">
        <f aca="true" t="shared" si="15" ref="C42:V42">AVERAGE(C9:C39)</f>
        <v>13.849999999999996</v>
      </c>
      <c r="D42" s="74">
        <f t="shared" si="15"/>
        <v>19.973333333333333</v>
      </c>
      <c r="E42" s="74">
        <f t="shared" si="15"/>
        <v>11.213333333333336</v>
      </c>
      <c r="F42" s="75">
        <f t="shared" si="15"/>
        <v>15.593333333333332</v>
      </c>
      <c r="G42" s="76">
        <f t="shared" si="15"/>
        <v>82.58522895033754</v>
      </c>
      <c r="H42" s="76">
        <f>AVERAGE(H9:H39)</f>
        <v>12.470745935238527</v>
      </c>
      <c r="I42" s="77">
        <f t="shared" si="15"/>
        <v>9.176666666666668</v>
      </c>
      <c r="J42" s="75" t="e">
        <f t="shared" si="15"/>
        <v>#DIV/0!</v>
      </c>
      <c r="K42" s="77">
        <f t="shared" si="15"/>
        <v>16.09333333333333</v>
      </c>
      <c r="L42" s="74">
        <f t="shared" si="15"/>
        <v>15.803333333333333</v>
      </c>
      <c r="M42" s="74" t="e">
        <f t="shared" si="15"/>
        <v>#DIV/0!</v>
      </c>
      <c r="N42" s="74">
        <f t="shared" si="15"/>
        <v>14.75</v>
      </c>
      <c r="O42" s="75">
        <f t="shared" si="15"/>
        <v>13.886666666666665</v>
      </c>
      <c r="P42" s="73"/>
      <c r="Q42" s="75">
        <f t="shared" si="15"/>
        <v>14.933333333333334</v>
      </c>
      <c r="R42" s="76">
        <f t="shared" si="15"/>
        <v>5.22</v>
      </c>
      <c r="S42" s="76"/>
      <c r="T42" s="76">
        <f>AVERAGE(T9:T39)</f>
        <v>3.727586206896551</v>
      </c>
      <c r="U42" s="76"/>
      <c r="V42" s="76">
        <f t="shared" si="15"/>
        <v>6.166666666666667</v>
      </c>
      <c r="W42" s="76">
        <f>AVERAGE(W9:W39)</f>
        <v>1004.5366666666665</v>
      </c>
      <c r="X42" s="124">
        <f>AVERAGE(X9:X39)</f>
        <v>1014.6810509291427</v>
      </c>
      <c r="Y42" s="127"/>
      <c r="Z42" s="134"/>
      <c r="AA42" s="130"/>
      <c r="AU42">
        <f t="shared" si="13"/>
        <v>10.214895843616253</v>
      </c>
    </row>
    <row r="43" spans="1:47" ht="12.75">
      <c r="A43" s="72" t="s">
        <v>21</v>
      </c>
      <c r="B43" s="73">
        <f>MAX(B9:B39)</f>
        <v>21</v>
      </c>
      <c r="C43" s="74">
        <f aca="true" t="shared" si="16" ref="C43:V43">MAX(C9:C39)</f>
        <v>18.1</v>
      </c>
      <c r="D43" s="74">
        <f t="shared" si="16"/>
        <v>26.1</v>
      </c>
      <c r="E43" s="74">
        <f t="shared" si="16"/>
        <v>15.4</v>
      </c>
      <c r="F43" s="75">
        <f t="shared" si="16"/>
        <v>19.7</v>
      </c>
      <c r="G43" s="76">
        <f t="shared" si="16"/>
        <v>97.48771787273967</v>
      </c>
      <c r="H43" s="76">
        <f>MAX(H9:H39)</f>
        <v>17.221578967507437</v>
      </c>
      <c r="I43" s="77">
        <f t="shared" si="16"/>
        <v>13.6</v>
      </c>
      <c r="J43" s="75">
        <f t="shared" si="16"/>
        <v>0</v>
      </c>
      <c r="K43" s="77">
        <f t="shared" si="16"/>
        <v>20.2</v>
      </c>
      <c r="L43" s="74">
        <f t="shared" si="16"/>
        <v>18.9</v>
      </c>
      <c r="M43" s="74">
        <f t="shared" si="16"/>
        <v>0</v>
      </c>
      <c r="N43" s="74">
        <f t="shared" si="16"/>
        <v>15.5</v>
      </c>
      <c r="O43" s="75">
        <f t="shared" si="16"/>
        <v>14.8</v>
      </c>
      <c r="P43" s="73"/>
      <c r="Q43" s="70">
        <f t="shared" si="16"/>
        <v>36</v>
      </c>
      <c r="R43" s="76">
        <f t="shared" si="16"/>
        <v>11.8</v>
      </c>
      <c r="S43" s="76"/>
      <c r="T43" s="76">
        <f>MAX(T9:T39)</f>
        <v>17.3</v>
      </c>
      <c r="U43" s="140"/>
      <c r="V43" s="70">
        <f t="shared" si="16"/>
        <v>8</v>
      </c>
      <c r="W43" s="76">
        <f>MAX(W9:W39)</f>
        <v>1014.9</v>
      </c>
      <c r="X43" s="124">
        <f>MAX(X9:X39)</f>
        <v>1024.9714831796166</v>
      </c>
      <c r="Y43" s="127"/>
      <c r="Z43" s="134"/>
      <c r="AA43" s="127"/>
      <c r="AU43">
        <f t="shared" si="13"/>
        <v>10.167642686488653</v>
      </c>
    </row>
    <row r="44" spans="1:47" ht="13.5" thickBot="1">
      <c r="A44" s="81" t="s">
        <v>22</v>
      </c>
      <c r="B44" s="82">
        <f>MIN(B9:B39)</f>
        <v>9.9</v>
      </c>
      <c r="C44" s="83">
        <f aca="true" t="shared" si="17" ref="C44:V44">MIN(C9:C39)</f>
        <v>8.9</v>
      </c>
      <c r="D44" s="83">
        <f t="shared" si="17"/>
        <v>13.1</v>
      </c>
      <c r="E44" s="83">
        <f t="shared" si="17"/>
        <v>4.6</v>
      </c>
      <c r="F44" s="84">
        <f t="shared" si="17"/>
        <v>10.8</v>
      </c>
      <c r="G44" s="85">
        <f t="shared" si="17"/>
        <v>53.90226148902255</v>
      </c>
      <c r="H44" s="85">
        <f>MIN(H9:H39)</f>
        <v>7.829356425642503</v>
      </c>
      <c r="I44" s="86">
        <f t="shared" si="17"/>
        <v>0.6</v>
      </c>
      <c r="J44" s="84">
        <f t="shared" si="17"/>
        <v>0</v>
      </c>
      <c r="K44" s="86">
        <f t="shared" si="17"/>
        <v>11.2</v>
      </c>
      <c r="L44" s="83">
        <f t="shared" si="17"/>
        <v>11.7</v>
      </c>
      <c r="M44" s="83">
        <f t="shared" si="17"/>
        <v>0</v>
      </c>
      <c r="N44" s="83">
        <f t="shared" si="17"/>
        <v>12.4</v>
      </c>
      <c r="O44" s="84">
        <f t="shared" si="17"/>
        <v>12.4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985.8</v>
      </c>
      <c r="X44" s="125">
        <f>MIN(X9:X39)</f>
        <v>995.7913874934176</v>
      </c>
      <c r="Y44" s="128"/>
      <c r="Z44" s="136"/>
      <c r="AA44" s="128"/>
      <c r="AU44">
        <f t="shared" si="13"/>
        <v>10.155030331549389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10.151578315215298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10.205156975666032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1</v>
      </c>
    </row>
    <row r="61" spans="2:6" ht="12.75">
      <c r="B61">
        <f>DCOUNTA(T8:T38,1,B59:B60)</f>
        <v>17</v>
      </c>
      <c r="C61">
        <f>DCOUNTA(T8:T38,1,C59:C60)</f>
        <v>14</v>
      </c>
      <c r="D61">
        <f>DCOUNTA(T8:T38,1,D59:D60)</f>
        <v>11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16</v>
      </c>
      <c r="C64">
        <f>(C61-F61)</f>
        <v>13</v>
      </c>
      <c r="D64">
        <f>(D61-F61)</f>
        <v>10</v>
      </c>
    </row>
  </sheetData>
  <sheetProtection/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19">
      <selection activeCell="E16" sqref="E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151</v>
      </c>
      <c r="I4" s="60" t="s">
        <v>56</v>
      </c>
      <c r="J4" s="60">
        <v>2016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19.973333333333333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11.213333333333336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15.593333333333332</v>
      </c>
      <c r="D9" s="5">
        <v>0.9</v>
      </c>
      <c r="E9" s="3"/>
      <c r="F9" s="40">
        <v>1</v>
      </c>
      <c r="G9" s="89" t="s">
        <v>109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26.1</v>
      </c>
      <c r="C10" s="5" t="s">
        <v>32</v>
      </c>
      <c r="D10" s="5">
        <f>Data1!$AB$41</f>
        <v>6</v>
      </c>
      <c r="E10" s="3"/>
      <c r="F10" s="40">
        <v>2</v>
      </c>
      <c r="G10" s="93" t="s">
        <v>110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4.6</v>
      </c>
      <c r="C11" s="5" t="s">
        <v>32</v>
      </c>
      <c r="D11" s="24">
        <f>Data1!$AC$41</f>
        <v>3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0.6</v>
      </c>
      <c r="C12" s="5" t="s">
        <v>32</v>
      </c>
      <c r="D12" s="24">
        <f>Data1!$AD$41</f>
        <v>3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13.886666666666665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127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108.09999999999998</v>
      </c>
      <c r="D17" s="5">
        <v>175</v>
      </c>
      <c r="E17" s="3"/>
      <c r="F17" s="40">
        <v>9</v>
      </c>
      <c r="G17" s="93" t="s">
        <v>126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16</v>
      </c>
      <c r="D18" s="5"/>
      <c r="E18" s="3"/>
      <c r="F18" s="40">
        <v>10</v>
      </c>
      <c r="G18" s="93" t="s">
        <v>125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13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10</v>
      </c>
      <c r="D20" s="5"/>
      <c r="E20" s="3"/>
      <c r="F20" s="40">
        <v>12</v>
      </c>
      <c r="G20" s="93" t="s">
        <v>123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17.3</v>
      </c>
      <c r="D21" s="5"/>
      <c r="E21" s="3"/>
      <c r="F21" s="40">
        <v>13</v>
      </c>
      <c r="G21" s="93" t="s">
        <v>122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14</v>
      </c>
      <c r="D22" s="5"/>
      <c r="E22" s="3"/>
      <c r="F22" s="40">
        <v>14</v>
      </c>
      <c r="G22" s="93" t="s">
        <v>121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148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147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11.8</v>
      </c>
      <c r="D25" s="5" t="s">
        <v>46</v>
      </c>
      <c r="E25" s="5">
        <f>Data1!$AF$41</f>
        <v>8</v>
      </c>
      <c r="F25" s="40">
        <v>17</v>
      </c>
      <c r="G25" s="93" t="s">
        <v>146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156.6</v>
      </c>
      <c r="D26" s="5" t="s">
        <v>46</v>
      </c>
      <c r="E26" s="3"/>
      <c r="F26" s="40">
        <v>18</v>
      </c>
      <c r="G26" s="93" t="s">
        <v>145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144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142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36</v>
      </c>
      <c r="D30" s="5"/>
      <c r="E30" s="5"/>
      <c r="F30" s="40">
        <v>22</v>
      </c>
      <c r="G30" s="93" t="s">
        <v>141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152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139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138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136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2</v>
      </c>
      <c r="D38" s="5"/>
      <c r="E38" s="3"/>
      <c r="F38" s="40">
        <v>30</v>
      </c>
      <c r="G38" s="93" t="s">
        <v>150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153</v>
      </c>
      <c r="B43" s="3" t="s">
        <v>154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sheetProtection/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rjeffries</cp:lastModifiedBy>
  <cp:lastPrinted>2008-02-13T09:21:39Z</cp:lastPrinted>
  <dcterms:created xsi:type="dcterms:W3CDTF">1998-03-11T18:30:34Z</dcterms:created>
  <dcterms:modified xsi:type="dcterms:W3CDTF">2016-07-31T17:49:39Z</dcterms:modified>
  <cp:category/>
  <cp:version/>
  <cp:contentType/>
  <cp:contentStatus/>
</cp:coreProperties>
</file>