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<sst xmlns="http://schemas.openxmlformats.org/spreadsheetml/2006/main" count="147" uniqueCount="111">
  <si>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</si>
  <si>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</si>
  <si>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</si>
  <si>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</si>
  <si>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</si>
  <si>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</si>
  <si>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</si>
  <si>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</si>
  <si>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</si>
  <si>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</si>
  <si>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</si>
  <si>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</si>
  <si>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</si>
  <si>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</si>
  <si>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</si>
  <si>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</si>
  <si>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</si>
  <si>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</si>
  <si>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</si>
  <si>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</si>
  <si>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</si>
  <si>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</si>
  <si>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</si>
  <si>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</si>
  <si>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</si>
  <si>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</si>
  <si>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</si>
  <si>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</si>
  <si>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</si>
  <si>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</si>
  <si>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</si>
  <si>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</si>
  <si>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</si>
  <si>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</si>
  <si>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</si>
  <si>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</si>
  <si>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</si>
  <si>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</si>
  <si>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</si>
  <si>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</si>
  <si>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</si>
  <si>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</si>
  <si>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</si>
  <si>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</si>
  <si>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</si>
  <si>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</si>
  <si>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</si>
  <si>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</si>
  <si>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</si>
  <si>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</si>
  <si>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</si>
  <si>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</si>
  <si>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</si>
  <si>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</si>
  <si>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</si>
  <si>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</si>
  <si>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</si>
  <si>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</si>
  <si>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</si>
  <si>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</si>
  <si>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</si>
  <si>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</si>
  <si>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</si>
  <si>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</si>
  <si>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</si>
  <si>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</si>
  <si>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</si>
  <si>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</si>
  <si>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</si>
  <si>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</si>
  <si>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</si>
  <si>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</si>
  <si>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</si>
  <si>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</si>
  <si>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</si>
  <si>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</si>
  <si>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</si>
  <si>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</si>
  <si>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</si>
  <si>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</si>
  <si>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</si>
  <si>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</si>
  <si>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</si>
  <si>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</si>
  <si>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</si>
  <si>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</si>
  <si>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</si>
  <si>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</si>
  <si>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</si>
  <si>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</si>
  <si>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</si>
  <si>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</si>
  <si>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</si>
  <si>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</si>
  <si>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</si>
  <si>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</si>
  <si>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</si>
  <si>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</si>
  <si>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</si>
  <si>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</si>
  <si>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</si>
  <si>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</si>
  <si>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W</t>
  </si>
  <si>
    <t>SE</t>
  </si>
  <si>
    <t>S</t>
  </si>
  <si>
    <t>N</t>
  </si>
  <si>
    <t>NE</t>
  </si>
  <si>
    <t>E</t>
  </si>
  <si>
    <t>CALM</t>
  </si>
  <si>
    <t>NW</t>
  </si>
  <si>
    <t>March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</si>
</sst>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3" xfId="0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0" fillId="2" borderId="15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6" fontId="0" fillId="2" borderId="51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3583678"/>
        <c:axId val="32253103"/>
      </c:line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31034972"/>
        <c:axId val="10879293"/>
      </c:line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034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804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12158736"/>
        <c:axId val="42319761"/>
      </c:lineChart>
      <c:catAx>
        <c:axId val="1215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158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333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137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0.02875</cdr:y>
    </cdr:from>
    <cdr:to>
      <cdr:x>0.9285</cdr:x>
      <cdr:y>0.06075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69dbab9-0a8b-420f-87fc-959b3b66021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9c9271-6a0f-4ab1-84ed-c2013ba7f43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0.032</cdr:y>
    </cdr:from>
    <cdr:to>
      <cdr:x>0.90525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257175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a4ebd9-ba51-414d-ac9d-03a144a28a45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8ba9ba-be53-43f6-82c4-1fcba8bb695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4fe8084-7b67-4b78-9f91-15baa500e3da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c31acf-c43d-4585-a197-b720bce60d36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6b2d670-d3f1-4b7f-bfb0-0ab06af9895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9587b8-9bc5-47f3-8ebd-bedebf8270b5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5cf2efa-5a7a-4124-9033-945c40fb57ab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9" sqref="Q9"/>
      <selection pane="bottomLeft" activeCell="Q4" sqref="Q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2003</v>
      </c>
      <c r="S4" s="7"/>
      <c r="T4" s="60"/>
      <c r="U4" s="18"/>
      <c r="V4" s="96"/>
      <c r="W4" s="93"/>
      <c r="X4" s="163" t="s">
        <v>98</v>
      </c>
      <c r="Y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97"/>
      <c r="W5" s="94"/>
      <c r="X5" s="164"/>
      <c r="Y5" s="122"/>
      <c r="AA5" s="42" t="s">
        <v>91</v>
      </c>
    </row>
    <row r="6" spans="1:25" ht="13.5" customHeight="1" thickBot="1">
      <c r="A6" s="31" t="s">
        <v>0</v>
      </c>
      <c r="B6" s="158" t="s">
        <v>1</v>
      </c>
      <c r="C6" s="159"/>
      <c r="D6" s="159"/>
      <c r="E6" s="159"/>
      <c r="F6" s="160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98" t="s">
        <v>67</v>
      </c>
      <c r="W6" s="161" t="s">
        <v>29</v>
      </c>
      <c r="X6" s="164"/>
      <c r="Y6" s="122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99" t="s">
        <v>69</v>
      </c>
      <c r="W7" s="161"/>
      <c r="X7" s="164"/>
      <c r="Y7" s="122"/>
    </row>
    <row r="8" spans="1:41" ht="40.5" thickBot="1">
      <c r="A8" s="33"/>
      <c r="B8" s="139" t="s">
        <v>16</v>
      </c>
      <c r="C8" s="140" t="s">
        <v>17</v>
      </c>
      <c r="D8" s="140" t="s">
        <v>14</v>
      </c>
      <c r="E8" s="140" t="s">
        <v>15</v>
      </c>
      <c r="F8" s="141" t="s">
        <v>61</v>
      </c>
      <c r="G8" s="33" t="s">
        <v>39</v>
      </c>
      <c r="H8" s="33" t="s">
        <v>87</v>
      </c>
      <c r="I8" s="145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9" t="s">
        <v>92</v>
      </c>
      <c r="Q8" s="141" t="s">
        <v>99</v>
      </c>
      <c r="R8" s="10" t="s">
        <v>12</v>
      </c>
      <c r="S8" s="152" t="s">
        <v>20</v>
      </c>
      <c r="T8" s="33" t="s">
        <v>21</v>
      </c>
      <c r="U8" s="33" t="s">
        <v>70</v>
      </c>
      <c r="V8" s="100" t="s">
        <v>70</v>
      </c>
      <c r="W8" s="162"/>
      <c r="X8" s="165"/>
      <c r="Y8" s="122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34">
        <v>1</v>
      </c>
      <c r="B9" s="153">
        <v>7.8</v>
      </c>
      <c r="C9" s="154">
        <v>7.5</v>
      </c>
      <c r="D9" s="154">
        <v>12.1</v>
      </c>
      <c r="E9" s="154">
        <v>2.1</v>
      </c>
      <c r="F9" s="106">
        <f aca="true" t="shared" si="0" ref="F9:F39">AVERAGE(D9:E9)</f>
        <v>7.1</v>
      </c>
      <c r="G9" s="137">
        <f>100*(AI9/AG9)</f>
        <v>95.7063279405359</v>
      </c>
      <c r="H9" s="142">
        <f aca="true" t="shared" si="1" ref="H9:H39">AJ9</f>
        <v>7.158147273812076</v>
      </c>
      <c r="I9" s="155">
        <v>-1.7</v>
      </c>
      <c r="J9" s="137"/>
      <c r="K9" s="67"/>
      <c r="L9" s="64"/>
      <c r="M9" s="64"/>
      <c r="N9" s="64"/>
      <c r="O9" s="111"/>
      <c r="P9" s="11" t="s">
        <v>101</v>
      </c>
      <c r="Q9" s="129">
        <v>28</v>
      </c>
      <c r="R9" s="147"/>
      <c r="S9" s="132">
        <v>3.4</v>
      </c>
      <c r="T9" s="150"/>
      <c r="U9" s="63"/>
      <c r="V9" s="111">
        <f>U9+AT17</f>
        <v>0</v>
      </c>
      <c r="W9" s="120"/>
      <c r="X9" s="123"/>
      <c r="Y9" s="116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10.57743042767468</v>
      </c>
      <c r="AH9">
        <f aca="true" t="shared" si="4" ref="AH9:AH39">IF(U9&gt;=0,6.107*EXP(17.38*(C9/(239+C9))),6.107*EXP(22.44*(C9/(272.4+C9))))</f>
        <v>10.362970252792357</v>
      </c>
      <c r="AI9">
        <f aca="true" t="shared" si="5" ref="AI9:AI39">IF(C9&gt;=0,AH9-(0.000799*1000*(B9-C9)),AH9-(0.00072*1000*(B9-C9)))</f>
        <v>10.123270252792357</v>
      </c>
      <c r="AJ9">
        <f>239*LN(AI9/6.107)/(17.38-LN(AI9/6.107))</f>
        <v>7.158147273812076</v>
      </c>
      <c r="AL9">
        <f>COUNTIF(T9:T39,"&lt;1")</f>
        <v>0</v>
      </c>
      <c r="AM9">
        <f>COUNTIF(E9:E39,"&lt;0")</f>
        <v>12</v>
      </c>
      <c r="AN9">
        <f>COUNTIF(I9:I39,"&lt;0")</f>
        <v>22</v>
      </c>
      <c r="AO9">
        <f>COUNTIF(Q9:Q39,"&gt;=39")</f>
        <v>0</v>
      </c>
    </row>
    <row r="10" spans="1:36" ht="12.75">
      <c r="A10" s="135">
        <v>2</v>
      </c>
      <c r="B10" s="156">
        <v>6.4</v>
      </c>
      <c r="C10" s="22">
        <v>5.4</v>
      </c>
      <c r="D10" s="22">
        <v>11</v>
      </c>
      <c r="E10" s="22">
        <v>3.2</v>
      </c>
      <c r="F10" s="72">
        <f t="shared" si="0"/>
        <v>7.1</v>
      </c>
      <c r="G10" s="137">
        <f aca="true" t="shared" si="6" ref="G10:G39">100*(AI10/AG10)</f>
        <v>84.99347094707855</v>
      </c>
      <c r="H10" s="114">
        <f t="shared" si="1"/>
        <v>4.065151216570363</v>
      </c>
      <c r="I10" s="157">
        <v>-0.3</v>
      </c>
      <c r="J10" s="144"/>
      <c r="K10" s="74"/>
      <c r="L10" s="71"/>
      <c r="M10" s="71"/>
      <c r="N10" s="71"/>
      <c r="O10" s="146"/>
      <c r="P10" s="130" t="s">
        <v>102</v>
      </c>
      <c r="Q10" s="131">
        <v>17</v>
      </c>
      <c r="R10" s="148"/>
      <c r="S10" s="133">
        <v>0</v>
      </c>
      <c r="T10" s="151"/>
      <c r="U10" s="70"/>
      <c r="V10" s="111">
        <f aca="true" t="shared" si="7" ref="V10:V39">U10+AT18</f>
        <v>0</v>
      </c>
      <c r="W10" s="117"/>
      <c r="X10" s="124"/>
      <c r="Y10" s="117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IF((MIN($G$9:$G$39)=$G10),A10,0)</f>
        <v>0</v>
      </c>
      <c r="AD10">
        <f t="shared" si="2"/>
        <v>0</v>
      </c>
      <c r="AE10">
        <f t="shared" si="3"/>
        <v>2</v>
      </c>
      <c r="AG10">
        <f aca="true" t="shared" si="11" ref="AG10:AG39">6.107*EXP(17.38*(B10/(239+B10)))</f>
        <v>9.609034867330614</v>
      </c>
      <c r="AH10">
        <f t="shared" si="4"/>
        <v>8.966052258259293</v>
      </c>
      <c r="AI10">
        <f t="shared" si="5"/>
        <v>8.167052258259293</v>
      </c>
      <c r="AJ10">
        <f aca="true" t="shared" si="12" ref="AJ10:AJ39">239*LN(AI10/6.107)/(17.38-LN(AI10/6.107))</f>
        <v>4.065151216570363</v>
      </c>
    </row>
    <row r="11" spans="1:36" ht="12.75">
      <c r="A11" s="134">
        <v>3</v>
      </c>
      <c r="B11" s="156">
        <v>-0.1</v>
      </c>
      <c r="C11" s="22">
        <v>-0.3</v>
      </c>
      <c r="D11" s="22">
        <v>9.2</v>
      </c>
      <c r="E11" s="22">
        <v>-1.5</v>
      </c>
      <c r="F11" s="72">
        <f t="shared" si="0"/>
        <v>3.8499999999999996</v>
      </c>
      <c r="G11" s="137">
        <f t="shared" si="6"/>
        <v>96.1785631301877</v>
      </c>
      <c r="H11" s="142">
        <f t="shared" si="1"/>
        <v>-0.6341614799067947</v>
      </c>
      <c r="I11" s="157">
        <v>-4.1</v>
      </c>
      <c r="J11" s="137"/>
      <c r="K11" s="67"/>
      <c r="L11" s="64"/>
      <c r="M11" s="64"/>
      <c r="N11" s="64"/>
      <c r="O11" s="111"/>
      <c r="P11" s="130" t="s">
        <v>103</v>
      </c>
      <c r="Q11" s="131">
        <v>15</v>
      </c>
      <c r="R11" s="147"/>
      <c r="S11" s="133">
        <v>1.3</v>
      </c>
      <c r="T11" s="150"/>
      <c r="U11" s="63"/>
      <c r="V11" s="111">
        <f t="shared" si="7"/>
        <v>0</v>
      </c>
      <c r="W11" s="117"/>
      <c r="X11" s="124"/>
      <c r="Y11" s="117"/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2"/>
        <v>0</v>
      </c>
      <c r="AE11">
        <f t="shared" si="3"/>
        <v>3</v>
      </c>
      <c r="AG11">
        <f t="shared" si="11"/>
        <v>6.062732728763058</v>
      </c>
      <c r="AH11">
        <f t="shared" si="4"/>
        <v>5.97504922494793</v>
      </c>
      <c r="AI11">
        <f t="shared" si="5"/>
        <v>5.83104922494793</v>
      </c>
      <c r="AJ11">
        <f t="shared" si="12"/>
        <v>-0.6341614799067947</v>
      </c>
    </row>
    <row r="12" spans="1:36" ht="12.75">
      <c r="A12" s="135">
        <v>4</v>
      </c>
      <c r="B12" s="156">
        <v>7.3</v>
      </c>
      <c r="C12" s="22">
        <v>7.2</v>
      </c>
      <c r="D12" s="22">
        <v>13</v>
      </c>
      <c r="E12" s="22">
        <v>0</v>
      </c>
      <c r="F12" s="72">
        <f t="shared" si="0"/>
        <v>6.5</v>
      </c>
      <c r="G12" s="137">
        <f t="shared" si="6"/>
        <v>98.53569637118363</v>
      </c>
      <c r="H12" s="114">
        <f t="shared" si="1"/>
        <v>7.084755602763467</v>
      </c>
      <c r="I12" s="157">
        <v>-2.1</v>
      </c>
      <c r="J12" s="144"/>
      <c r="K12" s="74"/>
      <c r="L12" s="71"/>
      <c r="M12" s="71"/>
      <c r="N12" s="71"/>
      <c r="O12" s="146"/>
      <c r="P12" s="130" t="s">
        <v>101</v>
      </c>
      <c r="Q12" s="131">
        <v>30</v>
      </c>
      <c r="R12" s="148"/>
      <c r="S12" s="133">
        <v>1.6</v>
      </c>
      <c r="T12" s="151"/>
      <c r="U12" s="70"/>
      <c r="V12" s="111">
        <f t="shared" si="7"/>
        <v>0</v>
      </c>
      <c r="W12" s="117"/>
      <c r="X12" s="124"/>
      <c r="Y12" s="117"/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2"/>
        <v>0</v>
      </c>
      <c r="AE12">
        <f t="shared" si="3"/>
        <v>4</v>
      </c>
      <c r="AG12">
        <f t="shared" si="11"/>
        <v>10.22213458915475</v>
      </c>
      <c r="AH12">
        <f t="shared" si="4"/>
        <v>10.152351501423265</v>
      </c>
      <c r="AI12">
        <f t="shared" si="5"/>
        <v>10.072451501423265</v>
      </c>
      <c r="AJ12">
        <f t="shared" si="12"/>
        <v>7.084755602763467</v>
      </c>
    </row>
    <row r="13" spans="1:36" ht="12.75">
      <c r="A13" s="134">
        <v>5</v>
      </c>
      <c r="B13" s="156">
        <v>8</v>
      </c>
      <c r="C13" s="22">
        <v>7.7</v>
      </c>
      <c r="D13" s="22">
        <v>9.1</v>
      </c>
      <c r="E13" s="22">
        <v>7.3</v>
      </c>
      <c r="F13" s="72">
        <f t="shared" si="0"/>
        <v>8.2</v>
      </c>
      <c r="G13" s="137">
        <f t="shared" si="6"/>
        <v>95.740252375023</v>
      </c>
      <c r="H13" s="142">
        <f t="shared" si="1"/>
        <v>7.362286220674809</v>
      </c>
      <c r="I13" s="157">
        <v>7.1</v>
      </c>
      <c r="J13" s="137"/>
      <c r="K13" s="67"/>
      <c r="L13" s="64"/>
      <c r="M13" s="64"/>
      <c r="N13" s="64"/>
      <c r="O13" s="111"/>
      <c r="P13" s="130" t="s">
        <v>101</v>
      </c>
      <c r="Q13" s="131">
        <v>11</v>
      </c>
      <c r="R13" s="147"/>
      <c r="S13" s="133">
        <v>6.5</v>
      </c>
      <c r="T13" s="150"/>
      <c r="U13" s="63"/>
      <c r="V13" s="111">
        <f t="shared" si="7"/>
        <v>0</v>
      </c>
      <c r="W13" s="117"/>
      <c r="X13" s="124"/>
      <c r="Y13" s="117"/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2"/>
        <v>5</v>
      </c>
      <c r="AE13">
        <f t="shared" si="3"/>
        <v>5</v>
      </c>
      <c r="AG13">
        <f t="shared" si="11"/>
        <v>10.722567515390086</v>
      </c>
      <c r="AH13">
        <f t="shared" si="4"/>
        <v>10.5055132003167</v>
      </c>
      <c r="AI13">
        <f t="shared" si="5"/>
        <v>10.265813200316702</v>
      </c>
      <c r="AJ13">
        <f t="shared" si="12"/>
        <v>7.362286220674809</v>
      </c>
    </row>
    <row r="14" spans="1:36" ht="12.75">
      <c r="A14" s="135">
        <v>6</v>
      </c>
      <c r="B14" s="156">
        <v>2</v>
      </c>
      <c r="C14" s="22">
        <v>1.9</v>
      </c>
      <c r="D14" s="22">
        <v>11</v>
      </c>
      <c r="E14" s="22">
        <v>1.8</v>
      </c>
      <c r="F14" s="72">
        <f t="shared" si="0"/>
        <v>6.4</v>
      </c>
      <c r="G14" s="137">
        <f t="shared" si="6"/>
        <v>98.15447168804357</v>
      </c>
      <c r="H14" s="114">
        <f t="shared" si="1"/>
        <v>1.7398183364858717</v>
      </c>
      <c r="I14" s="157">
        <v>-0.5</v>
      </c>
      <c r="J14" s="144"/>
      <c r="K14" s="74"/>
      <c r="L14" s="71"/>
      <c r="M14" s="71"/>
      <c r="N14" s="71"/>
      <c r="O14" s="146"/>
      <c r="P14" s="130" t="s">
        <v>101</v>
      </c>
      <c r="Q14" s="131">
        <v>14</v>
      </c>
      <c r="R14" s="148"/>
      <c r="S14" s="133">
        <v>0</v>
      </c>
      <c r="T14" s="151"/>
      <c r="U14" s="70"/>
      <c r="V14" s="111">
        <f t="shared" si="7"/>
        <v>0</v>
      </c>
      <c r="W14" s="117"/>
      <c r="X14" s="124"/>
      <c r="Y14" s="117"/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2"/>
        <v>0</v>
      </c>
      <c r="AE14">
        <f t="shared" si="3"/>
        <v>6</v>
      </c>
      <c r="AG14">
        <f t="shared" si="11"/>
        <v>7.054516284028025</v>
      </c>
      <c r="AH14">
        <f t="shared" si="4"/>
        <v>7.004223188734711</v>
      </c>
      <c r="AI14">
        <f t="shared" si="5"/>
        <v>6.924323188734711</v>
      </c>
      <c r="AJ14">
        <f t="shared" si="12"/>
        <v>1.7398183364858717</v>
      </c>
    </row>
    <row r="15" spans="1:36" ht="12.75">
      <c r="A15" s="134">
        <v>7</v>
      </c>
      <c r="B15" s="156">
        <v>5.1</v>
      </c>
      <c r="C15" s="22">
        <v>4.9</v>
      </c>
      <c r="D15" s="22">
        <v>9.1</v>
      </c>
      <c r="E15" s="22">
        <v>2.1</v>
      </c>
      <c r="F15" s="72">
        <f t="shared" si="0"/>
        <v>5.6</v>
      </c>
      <c r="G15" s="137">
        <f t="shared" si="6"/>
        <v>96.79439428483988</v>
      </c>
      <c r="H15" s="142">
        <f t="shared" si="1"/>
        <v>4.633530817457395</v>
      </c>
      <c r="I15" s="157">
        <v>-1.6</v>
      </c>
      <c r="J15" s="137"/>
      <c r="K15" s="67"/>
      <c r="L15" s="64"/>
      <c r="M15" s="64"/>
      <c r="N15" s="64"/>
      <c r="O15" s="111"/>
      <c r="P15" s="130" t="s">
        <v>104</v>
      </c>
      <c r="Q15" s="131">
        <v>32</v>
      </c>
      <c r="R15" s="147"/>
      <c r="S15" s="133">
        <v>6</v>
      </c>
      <c r="T15" s="150"/>
      <c r="U15" s="63"/>
      <c r="V15" s="111">
        <f t="shared" si="7"/>
        <v>0</v>
      </c>
      <c r="W15" s="117"/>
      <c r="X15" s="124"/>
      <c r="Y15" s="117"/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2"/>
        <v>0</v>
      </c>
      <c r="AE15">
        <f t="shared" si="3"/>
        <v>7</v>
      </c>
      <c r="AG15">
        <f t="shared" si="11"/>
        <v>8.780710489137393</v>
      </c>
      <c r="AH15">
        <f t="shared" si="4"/>
        <v>8.659035531865939</v>
      </c>
      <c r="AI15">
        <f t="shared" si="5"/>
        <v>8.49923553186594</v>
      </c>
      <c r="AJ15">
        <f t="shared" si="12"/>
        <v>4.633530817457395</v>
      </c>
    </row>
    <row r="16" spans="1:36" ht="12.75">
      <c r="A16" s="135">
        <v>8</v>
      </c>
      <c r="B16" s="156">
        <v>8.9</v>
      </c>
      <c r="C16" s="22">
        <v>7.7</v>
      </c>
      <c r="D16" s="22">
        <v>10.6</v>
      </c>
      <c r="E16" s="22">
        <v>4.5</v>
      </c>
      <c r="F16" s="72">
        <f t="shared" si="0"/>
        <v>7.55</v>
      </c>
      <c r="G16" s="137">
        <f t="shared" si="6"/>
        <v>83.760548667934</v>
      </c>
      <c r="H16" s="114">
        <f t="shared" si="1"/>
        <v>6.305701236051569</v>
      </c>
      <c r="I16" s="157">
        <v>1.5</v>
      </c>
      <c r="J16" s="144"/>
      <c r="K16" s="74"/>
      <c r="L16" s="71"/>
      <c r="M16" s="71"/>
      <c r="N16" s="71"/>
      <c r="O16" s="146"/>
      <c r="P16" s="130" t="s">
        <v>101</v>
      </c>
      <c r="Q16" s="131">
        <v>32</v>
      </c>
      <c r="R16" s="148"/>
      <c r="S16" s="133">
        <v>0.5</v>
      </c>
      <c r="T16" s="151"/>
      <c r="U16" s="70"/>
      <c r="V16" s="111">
        <f t="shared" si="7"/>
        <v>0</v>
      </c>
      <c r="W16" s="117"/>
      <c r="X16" s="124"/>
      <c r="Y16" s="117"/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2"/>
        <v>0</v>
      </c>
      <c r="AE16">
        <f t="shared" si="3"/>
        <v>8</v>
      </c>
      <c r="AG16">
        <f t="shared" si="11"/>
        <v>11.397624958456682</v>
      </c>
      <c r="AH16">
        <f t="shared" si="4"/>
        <v>10.5055132003167</v>
      </c>
      <c r="AI16">
        <f t="shared" si="5"/>
        <v>9.5467132003167</v>
      </c>
      <c r="AJ16">
        <f t="shared" si="12"/>
        <v>6.305701236051569</v>
      </c>
    </row>
    <row r="17" spans="1:46" ht="12.75">
      <c r="A17" s="134">
        <v>9</v>
      </c>
      <c r="B17" s="156">
        <v>10.2</v>
      </c>
      <c r="C17" s="22">
        <v>8.6</v>
      </c>
      <c r="D17" s="22">
        <v>13.7</v>
      </c>
      <c r="E17" s="22">
        <v>8.2</v>
      </c>
      <c r="F17" s="72">
        <f t="shared" si="0"/>
        <v>10.95</v>
      </c>
      <c r="G17" s="137">
        <f t="shared" si="6"/>
        <v>79.51094072761245</v>
      </c>
      <c r="H17" s="142">
        <f t="shared" si="1"/>
        <v>6.8187819407340555</v>
      </c>
      <c r="I17" s="157">
        <v>5.2</v>
      </c>
      <c r="J17" s="137"/>
      <c r="K17" s="67"/>
      <c r="L17" s="64"/>
      <c r="M17" s="64"/>
      <c r="N17" s="64"/>
      <c r="O17" s="111"/>
      <c r="P17" s="130" t="s">
        <v>101</v>
      </c>
      <c r="Q17" s="131">
        <v>31</v>
      </c>
      <c r="R17" s="147"/>
      <c r="S17" s="133">
        <v>0</v>
      </c>
      <c r="T17" s="150"/>
      <c r="U17" s="63"/>
      <c r="V17" s="111">
        <f t="shared" si="7"/>
        <v>0</v>
      </c>
      <c r="W17" s="117"/>
      <c r="X17" s="124"/>
      <c r="Y17" s="117"/>
      <c r="AA17">
        <f t="shared" si="8"/>
        <v>0</v>
      </c>
      <c r="AB17">
        <f t="shared" si="9"/>
        <v>0</v>
      </c>
      <c r="AC17">
        <f t="shared" si="10"/>
        <v>9</v>
      </c>
      <c r="AD17">
        <f t="shared" si="2"/>
        <v>0</v>
      </c>
      <c r="AE17">
        <f t="shared" si="3"/>
        <v>9</v>
      </c>
      <c r="AG17">
        <f t="shared" si="11"/>
        <v>12.4387434277299</v>
      </c>
      <c r="AH17">
        <f t="shared" si="4"/>
        <v>11.16856191408211</v>
      </c>
      <c r="AI17">
        <f t="shared" si="5"/>
        <v>9.89016191408211</v>
      </c>
      <c r="AJ17">
        <f t="shared" si="12"/>
        <v>6.8187819407340555</v>
      </c>
      <c r="AT17">
        <f>U9*(10^(85/(18429.1+(67.53*B9)+(0.003*31)))-1)</f>
        <v>0</v>
      </c>
    </row>
    <row r="18" spans="1:46" ht="12.75">
      <c r="A18" s="135">
        <v>10</v>
      </c>
      <c r="B18" s="156">
        <v>8.1</v>
      </c>
      <c r="C18" s="22">
        <v>7.5</v>
      </c>
      <c r="D18" s="22">
        <v>13.2</v>
      </c>
      <c r="E18" s="22">
        <v>7</v>
      </c>
      <c r="F18" s="72">
        <f t="shared" si="0"/>
        <v>10.1</v>
      </c>
      <c r="G18" s="137">
        <f t="shared" si="6"/>
        <v>91.55021128885946</v>
      </c>
      <c r="H18" s="114">
        <f t="shared" si="1"/>
        <v>6.809083507856489</v>
      </c>
      <c r="I18" s="157">
        <v>3.5</v>
      </c>
      <c r="J18" s="144"/>
      <c r="K18" s="74"/>
      <c r="L18" s="71"/>
      <c r="M18" s="71"/>
      <c r="N18" s="71"/>
      <c r="O18" s="146"/>
      <c r="P18" s="130" t="s">
        <v>104</v>
      </c>
      <c r="Q18" s="131">
        <v>34</v>
      </c>
      <c r="R18" s="148"/>
      <c r="S18" s="133">
        <v>0.4</v>
      </c>
      <c r="T18" s="151"/>
      <c r="U18" s="70"/>
      <c r="V18" s="111">
        <f t="shared" si="7"/>
        <v>0</v>
      </c>
      <c r="W18" s="117"/>
      <c r="X18" s="124"/>
      <c r="Y18" s="117"/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2"/>
        <v>0</v>
      </c>
      <c r="AE18">
        <f t="shared" si="3"/>
        <v>10</v>
      </c>
      <c r="AG18">
        <f t="shared" si="11"/>
        <v>10.795791854163713</v>
      </c>
      <c r="AH18">
        <f t="shared" si="4"/>
        <v>10.362970252792357</v>
      </c>
      <c r="AI18">
        <f t="shared" si="5"/>
        <v>9.883570252792357</v>
      </c>
      <c r="AJ18">
        <f t="shared" si="12"/>
        <v>6.809083507856489</v>
      </c>
      <c r="AT18">
        <f aca="true" t="shared" si="13" ref="AT18:AT47">U10*(10^(85/(18429.1+(67.53*B10)+(0.003*31)))-1)</f>
        <v>0</v>
      </c>
    </row>
    <row r="19" spans="1:46" ht="12.75">
      <c r="A19" s="134">
        <v>11</v>
      </c>
      <c r="B19" s="156">
        <v>8.9</v>
      </c>
      <c r="C19" s="22">
        <v>8.4</v>
      </c>
      <c r="D19" s="22">
        <v>12.2</v>
      </c>
      <c r="E19" s="22">
        <v>8.1</v>
      </c>
      <c r="F19" s="72">
        <f t="shared" si="0"/>
        <v>10.149999999999999</v>
      </c>
      <c r="G19" s="137">
        <f t="shared" si="6"/>
        <v>93.16515639971246</v>
      </c>
      <c r="H19" s="142">
        <f t="shared" si="1"/>
        <v>7.856997319450041</v>
      </c>
      <c r="I19" s="157">
        <v>6.2</v>
      </c>
      <c r="J19" s="137"/>
      <c r="K19" s="67"/>
      <c r="L19" s="64"/>
      <c r="M19" s="64"/>
      <c r="N19" s="64"/>
      <c r="O19" s="111"/>
      <c r="P19" s="130" t="s">
        <v>102</v>
      </c>
      <c r="Q19" s="131">
        <v>29</v>
      </c>
      <c r="R19" s="147"/>
      <c r="S19" s="133">
        <v>0.6</v>
      </c>
      <c r="T19" s="150"/>
      <c r="U19" s="63"/>
      <c r="V19" s="111">
        <f t="shared" si="7"/>
        <v>0</v>
      </c>
      <c r="W19" s="117"/>
      <c r="X19" s="124"/>
      <c r="Y19" s="117"/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2"/>
        <v>0</v>
      </c>
      <c r="AE19">
        <f t="shared" si="3"/>
        <v>11</v>
      </c>
      <c r="AG19">
        <f t="shared" si="11"/>
        <v>11.397624958456682</v>
      </c>
      <c r="AH19">
        <f t="shared" si="4"/>
        <v>11.018115118398828</v>
      </c>
      <c r="AI19">
        <f t="shared" si="5"/>
        <v>10.618615118398829</v>
      </c>
      <c r="AJ19">
        <f t="shared" si="12"/>
        <v>7.856997319450041</v>
      </c>
      <c r="AT19">
        <f t="shared" si="13"/>
        <v>0</v>
      </c>
    </row>
    <row r="20" spans="1:46" ht="12.75">
      <c r="A20" s="135">
        <v>12</v>
      </c>
      <c r="B20" s="156">
        <v>5.8</v>
      </c>
      <c r="C20" s="22">
        <v>5</v>
      </c>
      <c r="D20" s="22">
        <v>8.5</v>
      </c>
      <c r="E20" s="22">
        <v>5</v>
      </c>
      <c r="F20" s="72">
        <f t="shared" si="0"/>
        <v>6.75</v>
      </c>
      <c r="G20" s="137">
        <f t="shared" si="6"/>
        <v>87.65472081528671</v>
      </c>
      <c r="H20" s="114">
        <f t="shared" si="1"/>
        <v>3.9136822610988453</v>
      </c>
      <c r="I20" s="157">
        <v>2.9</v>
      </c>
      <c r="J20" s="144"/>
      <c r="K20" s="74"/>
      <c r="L20" s="71"/>
      <c r="M20" s="71"/>
      <c r="N20" s="71"/>
      <c r="O20" s="146"/>
      <c r="P20" s="130" t="s">
        <v>105</v>
      </c>
      <c r="Q20" s="131">
        <v>33</v>
      </c>
      <c r="R20" s="148"/>
      <c r="S20" s="133">
        <v>0</v>
      </c>
      <c r="T20" s="151"/>
      <c r="U20" s="70"/>
      <c r="V20" s="111">
        <f t="shared" si="7"/>
        <v>0</v>
      </c>
      <c r="W20" s="117"/>
      <c r="X20" s="124"/>
      <c r="Y20" s="117"/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2"/>
        <v>0</v>
      </c>
      <c r="AE20">
        <f t="shared" si="3"/>
        <v>12</v>
      </c>
      <c r="AG20">
        <f t="shared" si="11"/>
        <v>9.218540243120705</v>
      </c>
      <c r="AH20">
        <f t="shared" si="4"/>
        <v>8.719685713352307</v>
      </c>
      <c r="AI20">
        <f t="shared" si="5"/>
        <v>8.080485713352306</v>
      </c>
      <c r="AJ20">
        <f t="shared" si="12"/>
        <v>3.9136822610988453</v>
      </c>
      <c r="AT20">
        <f t="shared" si="13"/>
        <v>0</v>
      </c>
    </row>
    <row r="21" spans="1:46" ht="12.75">
      <c r="A21" s="134">
        <v>13</v>
      </c>
      <c r="B21" s="156">
        <v>3.3</v>
      </c>
      <c r="C21" s="22">
        <v>2.8</v>
      </c>
      <c r="D21" s="22">
        <v>7.3</v>
      </c>
      <c r="E21" s="22">
        <v>2.9</v>
      </c>
      <c r="F21" s="72">
        <f t="shared" si="0"/>
        <v>5.1</v>
      </c>
      <c r="G21" s="137">
        <f t="shared" si="6"/>
        <v>91.3543261904605</v>
      </c>
      <c r="H21" s="142">
        <f t="shared" si="1"/>
        <v>2.028662759420918</v>
      </c>
      <c r="I21" s="157">
        <v>0.1</v>
      </c>
      <c r="J21" s="137"/>
      <c r="K21" s="67"/>
      <c r="L21" s="64"/>
      <c r="M21" s="64"/>
      <c r="N21" s="64"/>
      <c r="O21" s="111"/>
      <c r="P21" s="130" t="s">
        <v>106</v>
      </c>
      <c r="Q21" s="131">
        <v>17</v>
      </c>
      <c r="R21" s="147"/>
      <c r="S21" s="133">
        <v>0</v>
      </c>
      <c r="T21" s="150"/>
      <c r="U21" s="63"/>
      <c r="V21" s="111">
        <f t="shared" si="7"/>
        <v>0</v>
      </c>
      <c r="W21" s="117"/>
      <c r="X21" s="124"/>
      <c r="Y21" s="117"/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2"/>
        <v>0</v>
      </c>
      <c r="AE21">
        <f t="shared" si="3"/>
        <v>13</v>
      </c>
      <c r="AG21">
        <f t="shared" si="11"/>
        <v>7.73799195307041</v>
      </c>
      <c r="AH21">
        <f t="shared" si="4"/>
        <v>7.468490409399528</v>
      </c>
      <c r="AI21">
        <f t="shared" si="5"/>
        <v>7.068990409399528</v>
      </c>
      <c r="AJ21">
        <f t="shared" si="12"/>
        <v>2.028662759420918</v>
      </c>
      <c r="AT21">
        <f t="shared" si="13"/>
        <v>0</v>
      </c>
    </row>
    <row r="22" spans="1:46" ht="12.75">
      <c r="A22" s="135">
        <v>14</v>
      </c>
      <c r="B22" s="156">
        <v>1</v>
      </c>
      <c r="C22" s="22">
        <v>0.8</v>
      </c>
      <c r="D22" s="22">
        <v>11.9</v>
      </c>
      <c r="E22" s="22">
        <v>-0.8</v>
      </c>
      <c r="F22" s="72">
        <f t="shared" si="0"/>
        <v>5.55</v>
      </c>
      <c r="G22" s="137">
        <f t="shared" si="6"/>
        <v>96.13298961432484</v>
      </c>
      <c r="H22" s="114">
        <f t="shared" si="1"/>
        <v>0.4543711719649509</v>
      </c>
      <c r="I22" s="157">
        <v>-3.5</v>
      </c>
      <c r="J22" s="144"/>
      <c r="K22" s="74"/>
      <c r="L22" s="71"/>
      <c r="M22" s="71"/>
      <c r="N22" s="71"/>
      <c r="O22" s="146"/>
      <c r="P22" s="130" t="s">
        <v>107</v>
      </c>
      <c r="Q22" s="131">
        <v>19</v>
      </c>
      <c r="R22" s="148"/>
      <c r="S22" s="133">
        <v>0</v>
      </c>
      <c r="T22" s="151"/>
      <c r="U22" s="70"/>
      <c r="V22" s="111">
        <f t="shared" si="7"/>
        <v>0</v>
      </c>
      <c r="W22" s="117"/>
      <c r="X22" s="124"/>
      <c r="Y22" s="117"/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2"/>
        <v>0</v>
      </c>
      <c r="AE22">
        <f t="shared" si="3"/>
        <v>14</v>
      </c>
      <c r="AG22">
        <f t="shared" si="11"/>
        <v>6.565655306052358</v>
      </c>
      <c r="AH22">
        <f t="shared" si="4"/>
        <v>6.471560733479681</v>
      </c>
      <c r="AI22">
        <f t="shared" si="5"/>
        <v>6.311760733479681</v>
      </c>
      <c r="AJ22">
        <f t="shared" si="12"/>
        <v>0.4543711719649509</v>
      </c>
      <c r="AT22">
        <f t="shared" si="13"/>
        <v>0</v>
      </c>
    </row>
    <row r="23" spans="1:46" ht="12.75">
      <c r="A23" s="134">
        <v>15</v>
      </c>
      <c r="B23" s="156">
        <v>3.4</v>
      </c>
      <c r="C23" s="22">
        <v>3.1</v>
      </c>
      <c r="D23" s="22">
        <v>11.5</v>
      </c>
      <c r="E23" s="22">
        <v>-0.7</v>
      </c>
      <c r="F23" s="72">
        <f t="shared" si="0"/>
        <v>5.4</v>
      </c>
      <c r="G23" s="137">
        <f t="shared" si="6"/>
        <v>94.82306669648648</v>
      </c>
      <c r="H23" s="142">
        <f t="shared" si="1"/>
        <v>2.650387400306464</v>
      </c>
      <c r="I23" s="157">
        <v>-4.5</v>
      </c>
      <c r="J23" s="137"/>
      <c r="K23" s="67"/>
      <c r="L23" s="64"/>
      <c r="M23" s="64"/>
      <c r="N23" s="64"/>
      <c r="O23" s="111"/>
      <c r="P23" s="130" t="s">
        <v>107</v>
      </c>
      <c r="Q23" s="131">
        <v>19</v>
      </c>
      <c r="R23" s="147"/>
      <c r="S23" s="133">
        <v>0</v>
      </c>
      <c r="T23" s="150"/>
      <c r="U23" s="63"/>
      <c r="V23" s="111">
        <f t="shared" si="7"/>
        <v>0</v>
      </c>
      <c r="W23" s="117"/>
      <c r="X23" s="124"/>
      <c r="Y23" s="117"/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2"/>
        <v>0</v>
      </c>
      <c r="AE23">
        <f t="shared" si="3"/>
        <v>15</v>
      </c>
      <c r="AG23">
        <f t="shared" si="11"/>
        <v>7.792911450727639</v>
      </c>
      <c r="AH23">
        <f t="shared" si="4"/>
        <v>7.629177622521602</v>
      </c>
      <c r="AI23">
        <f t="shared" si="5"/>
        <v>7.389477622521602</v>
      </c>
      <c r="AJ23">
        <f t="shared" si="12"/>
        <v>2.650387400306464</v>
      </c>
      <c r="AT23">
        <f t="shared" si="13"/>
        <v>0</v>
      </c>
    </row>
    <row r="24" spans="1:46" ht="12.75">
      <c r="A24" s="135">
        <v>16</v>
      </c>
      <c r="B24" s="156">
        <v>4.2</v>
      </c>
      <c r="C24" s="22">
        <v>3.7</v>
      </c>
      <c r="D24" s="22">
        <v>13.7</v>
      </c>
      <c r="E24" s="22">
        <v>-2.9</v>
      </c>
      <c r="F24" s="72">
        <f t="shared" si="0"/>
        <v>5.3999999999999995</v>
      </c>
      <c r="G24" s="137">
        <f t="shared" si="6"/>
        <v>91.69699654490925</v>
      </c>
      <c r="H24" s="114">
        <f t="shared" si="1"/>
        <v>2.971987748415874</v>
      </c>
      <c r="I24" s="157">
        <v>-5.7</v>
      </c>
      <c r="J24" s="144"/>
      <c r="K24" s="74"/>
      <c r="L24" s="71"/>
      <c r="M24" s="71"/>
      <c r="N24" s="71"/>
      <c r="O24" s="146"/>
      <c r="P24" s="130" t="s">
        <v>103</v>
      </c>
      <c r="Q24" s="131">
        <v>11</v>
      </c>
      <c r="R24" s="148"/>
      <c r="S24" s="133">
        <v>0</v>
      </c>
      <c r="T24" s="151"/>
      <c r="U24" s="70"/>
      <c r="V24" s="111">
        <f t="shared" si="7"/>
        <v>0</v>
      </c>
      <c r="W24" s="117"/>
      <c r="X24" s="124"/>
      <c r="Y24" s="117"/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2"/>
        <v>0</v>
      </c>
      <c r="AE24">
        <f t="shared" si="3"/>
        <v>16</v>
      </c>
      <c r="AG24">
        <f t="shared" si="11"/>
        <v>8.244808096108713</v>
      </c>
      <c r="AH24">
        <f t="shared" si="4"/>
        <v>7.959741395023205</v>
      </c>
      <c r="AI24">
        <f t="shared" si="5"/>
        <v>7.560241395023206</v>
      </c>
      <c r="AJ24">
        <f t="shared" si="12"/>
        <v>2.971987748415874</v>
      </c>
      <c r="AT24">
        <f t="shared" si="13"/>
        <v>0</v>
      </c>
    </row>
    <row r="25" spans="1:46" ht="12.75">
      <c r="A25" s="134">
        <v>17</v>
      </c>
      <c r="B25" s="156">
        <v>-2.1</v>
      </c>
      <c r="C25" s="22">
        <v>-2.6</v>
      </c>
      <c r="D25" s="22">
        <v>14.1</v>
      </c>
      <c r="E25" s="22">
        <v>-3</v>
      </c>
      <c r="F25" s="72">
        <f t="shared" si="0"/>
        <v>5.55</v>
      </c>
      <c r="G25" s="137">
        <f t="shared" si="6"/>
        <v>89.48260150584376</v>
      </c>
      <c r="H25" s="142">
        <f t="shared" si="1"/>
        <v>-3.5919500607785197</v>
      </c>
      <c r="I25" s="157">
        <v>-5.5</v>
      </c>
      <c r="J25" s="137"/>
      <c r="K25" s="67"/>
      <c r="L25" s="64"/>
      <c r="M25" s="64"/>
      <c r="N25" s="64"/>
      <c r="O25" s="111"/>
      <c r="P25" s="130" t="s">
        <v>108</v>
      </c>
      <c r="Q25" s="131">
        <v>17</v>
      </c>
      <c r="R25" s="147"/>
      <c r="S25" s="133">
        <v>0</v>
      </c>
      <c r="T25" s="150"/>
      <c r="U25" s="63"/>
      <c r="V25" s="111">
        <f t="shared" si="7"/>
        <v>0</v>
      </c>
      <c r="W25" s="117"/>
      <c r="X25" s="124"/>
      <c r="Y25" s="117"/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2"/>
        <v>0</v>
      </c>
      <c r="AE25">
        <f t="shared" si="3"/>
        <v>17</v>
      </c>
      <c r="AG25">
        <f t="shared" si="11"/>
        <v>5.235019911814305</v>
      </c>
      <c r="AH25">
        <f t="shared" si="4"/>
        <v>5.044432006440369</v>
      </c>
      <c r="AI25">
        <f t="shared" si="5"/>
        <v>4.684432006440368</v>
      </c>
      <c r="AJ25">
        <f t="shared" si="12"/>
        <v>-3.5919500607785197</v>
      </c>
      <c r="AT25">
        <f t="shared" si="13"/>
        <v>0</v>
      </c>
    </row>
    <row r="26" spans="1:46" ht="12.75">
      <c r="A26" s="135">
        <v>18</v>
      </c>
      <c r="B26" s="156">
        <v>3.1</v>
      </c>
      <c r="C26" s="22">
        <v>2.5</v>
      </c>
      <c r="D26" s="22">
        <v>12</v>
      </c>
      <c r="E26" s="22">
        <v>-2.1</v>
      </c>
      <c r="F26" s="72">
        <f t="shared" si="0"/>
        <v>4.95</v>
      </c>
      <c r="G26" s="137">
        <f t="shared" si="6"/>
        <v>89.54308446027333</v>
      </c>
      <c r="H26" s="114">
        <f t="shared" si="1"/>
        <v>1.5514616651845612</v>
      </c>
      <c r="I26" s="157">
        <v>-1.8</v>
      </c>
      <c r="J26" s="144"/>
      <c r="K26" s="74"/>
      <c r="L26" s="71"/>
      <c r="M26" s="71"/>
      <c r="N26" s="71"/>
      <c r="O26" s="146"/>
      <c r="P26" s="130" t="s">
        <v>103</v>
      </c>
      <c r="Q26" s="131">
        <v>9</v>
      </c>
      <c r="R26" s="148"/>
      <c r="S26" s="133">
        <v>0</v>
      </c>
      <c r="T26" s="151"/>
      <c r="U26" s="70"/>
      <c r="V26" s="111">
        <f t="shared" si="7"/>
        <v>0</v>
      </c>
      <c r="W26" s="117"/>
      <c r="X26" s="124"/>
      <c r="Y26" s="117"/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2"/>
        <v>0</v>
      </c>
      <c r="AE26">
        <f t="shared" si="3"/>
        <v>18</v>
      </c>
      <c r="AG26">
        <f t="shared" si="11"/>
        <v>7.629177622521602</v>
      </c>
      <c r="AH26">
        <f t="shared" si="4"/>
        <v>7.310800962158791</v>
      </c>
      <c r="AI26">
        <f t="shared" si="5"/>
        <v>6.831400962158791</v>
      </c>
      <c r="AJ26">
        <f t="shared" si="12"/>
        <v>1.5514616651845612</v>
      </c>
      <c r="AT26">
        <f t="shared" si="13"/>
        <v>0</v>
      </c>
    </row>
    <row r="27" spans="1:46" ht="12.75">
      <c r="A27" s="134">
        <v>19</v>
      </c>
      <c r="B27" s="156">
        <v>-2.1</v>
      </c>
      <c r="C27" s="22">
        <v>-2.4</v>
      </c>
      <c r="D27" s="22">
        <v>14.8</v>
      </c>
      <c r="E27" s="22">
        <v>-3</v>
      </c>
      <c r="F27" s="72">
        <f t="shared" si="0"/>
        <v>5.9</v>
      </c>
      <c r="G27" s="137">
        <f t="shared" si="6"/>
        <v>93.67521912433801</v>
      </c>
      <c r="H27" s="142">
        <f t="shared" si="1"/>
        <v>-2.9794740743455392</v>
      </c>
      <c r="I27" s="157">
        <v>-5.9</v>
      </c>
      <c r="J27" s="137"/>
      <c r="K27" s="67"/>
      <c r="L27" s="64"/>
      <c r="M27" s="64"/>
      <c r="N27" s="64"/>
      <c r="O27" s="111"/>
      <c r="P27" s="130" t="s">
        <v>108</v>
      </c>
      <c r="Q27" s="131">
        <v>6</v>
      </c>
      <c r="R27" s="147"/>
      <c r="S27" s="133">
        <v>0</v>
      </c>
      <c r="T27" s="150"/>
      <c r="U27" s="63"/>
      <c r="V27" s="111">
        <f t="shared" si="7"/>
        <v>0</v>
      </c>
      <c r="W27" s="117"/>
      <c r="X27" s="124"/>
      <c r="Y27" s="117"/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2"/>
        <v>0</v>
      </c>
      <c r="AE27">
        <f t="shared" si="3"/>
        <v>19</v>
      </c>
      <c r="AG27">
        <f t="shared" si="11"/>
        <v>5.235019911814305</v>
      </c>
      <c r="AH27">
        <f t="shared" si="4"/>
        <v>5.119916373594777</v>
      </c>
      <c r="AI27">
        <f t="shared" si="5"/>
        <v>4.903916373594777</v>
      </c>
      <c r="AJ27">
        <f t="shared" si="12"/>
        <v>-2.9794740743455392</v>
      </c>
      <c r="AT27">
        <f t="shared" si="13"/>
        <v>0</v>
      </c>
    </row>
    <row r="28" spans="1:46" ht="12.75">
      <c r="A28" s="135">
        <v>20</v>
      </c>
      <c r="B28" s="156">
        <v>0.6</v>
      </c>
      <c r="C28" s="22">
        <v>0.4</v>
      </c>
      <c r="D28" s="22">
        <v>9.2</v>
      </c>
      <c r="E28" s="22">
        <v>-2.1</v>
      </c>
      <c r="F28" s="72">
        <f t="shared" si="0"/>
        <v>3.55</v>
      </c>
      <c r="G28" s="137">
        <f t="shared" si="6"/>
        <v>96.05688253366338</v>
      </c>
      <c r="H28" s="114">
        <f t="shared" si="1"/>
        <v>0.04529060953212997</v>
      </c>
      <c r="I28" s="157">
        <v>-4.2</v>
      </c>
      <c r="J28" s="144"/>
      <c r="K28" s="74"/>
      <c r="L28" s="71"/>
      <c r="M28" s="71"/>
      <c r="N28" s="71"/>
      <c r="O28" s="146"/>
      <c r="P28" s="130" t="s">
        <v>109</v>
      </c>
      <c r="Q28" s="131">
        <v>26</v>
      </c>
      <c r="R28" s="148"/>
      <c r="S28" s="133">
        <v>0</v>
      </c>
      <c r="T28" s="151"/>
      <c r="U28" s="70"/>
      <c r="V28" s="111">
        <f t="shared" si="7"/>
        <v>0</v>
      </c>
      <c r="W28" s="117"/>
      <c r="X28" s="124"/>
      <c r="Y28" s="117"/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2"/>
        <v>0</v>
      </c>
      <c r="AE28">
        <f t="shared" si="3"/>
        <v>20</v>
      </c>
      <c r="AG28">
        <f t="shared" si="11"/>
        <v>6.378660943113899</v>
      </c>
      <c r="AH28">
        <f t="shared" si="4"/>
        <v>6.286942849347582</v>
      </c>
      <c r="AI28">
        <f t="shared" si="5"/>
        <v>6.127142849347583</v>
      </c>
      <c r="AJ28">
        <f t="shared" si="12"/>
        <v>0.04529060953212997</v>
      </c>
      <c r="AT28">
        <f t="shared" si="13"/>
        <v>0</v>
      </c>
    </row>
    <row r="29" spans="1:46" ht="12.75">
      <c r="A29" s="134">
        <v>21</v>
      </c>
      <c r="B29" s="156">
        <v>5</v>
      </c>
      <c r="C29" s="22">
        <v>4.7</v>
      </c>
      <c r="D29" s="22">
        <v>11.1</v>
      </c>
      <c r="E29" s="22">
        <v>0.6</v>
      </c>
      <c r="F29" s="72">
        <f t="shared" si="0"/>
        <v>5.85</v>
      </c>
      <c r="G29" s="137">
        <f t="shared" si="6"/>
        <v>95.17718108435255</v>
      </c>
      <c r="H29" s="142">
        <f t="shared" si="1"/>
        <v>4.293579772897711</v>
      </c>
      <c r="I29" s="157">
        <v>0.1</v>
      </c>
      <c r="J29" s="137"/>
      <c r="K29" s="67"/>
      <c r="L29" s="64"/>
      <c r="M29" s="64"/>
      <c r="N29" s="64"/>
      <c r="O29" s="111"/>
      <c r="P29" s="130" t="s">
        <v>109</v>
      </c>
      <c r="Q29" s="131">
        <v>11</v>
      </c>
      <c r="R29" s="147"/>
      <c r="S29" s="133">
        <v>0</v>
      </c>
      <c r="T29" s="150"/>
      <c r="U29" s="63"/>
      <c r="V29" s="111">
        <f t="shared" si="7"/>
        <v>0</v>
      </c>
      <c r="W29" s="117"/>
      <c r="X29" s="124"/>
      <c r="Y29" s="117"/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2"/>
        <v>0</v>
      </c>
      <c r="AE29">
        <f t="shared" si="3"/>
        <v>21</v>
      </c>
      <c r="AG29">
        <f t="shared" si="11"/>
        <v>8.719685713352307</v>
      </c>
      <c r="AH29">
        <f t="shared" si="4"/>
        <v>8.538851061383744</v>
      </c>
      <c r="AI29">
        <f t="shared" si="5"/>
        <v>8.299151061383744</v>
      </c>
      <c r="AJ29">
        <f t="shared" si="12"/>
        <v>4.293579772897711</v>
      </c>
      <c r="AT29">
        <f t="shared" si="13"/>
        <v>0</v>
      </c>
    </row>
    <row r="30" spans="1:46" ht="12.75">
      <c r="A30" s="135">
        <v>22</v>
      </c>
      <c r="B30" s="156">
        <v>4.3</v>
      </c>
      <c r="C30" s="22">
        <v>3.9</v>
      </c>
      <c r="D30" s="22">
        <v>14</v>
      </c>
      <c r="E30" s="22">
        <v>-3</v>
      </c>
      <c r="F30" s="72">
        <f t="shared" si="0"/>
        <v>5.5</v>
      </c>
      <c r="G30" s="137">
        <f t="shared" si="6"/>
        <v>93.37839346253499</v>
      </c>
      <c r="H30" s="114">
        <f t="shared" si="1"/>
        <v>3.3275830338064827</v>
      </c>
      <c r="I30" s="157">
        <v>-6.4</v>
      </c>
      <c r="J30" s="144"/>
      <c r="K30" s="74"/>
      <c r="L30" s="71"/>
      <c r="M30" s="71"/>
      <c r="N30" s="71"/>
      <c r="O30" s="146"/>
      <c r="P30" s="130" t="s">
        <v>107</v>
      </c>
      <c r="Q30" s="131">
        <v>12</v>
      </c>
      <c r="R30" s="148"/>
      <c r="S30" s="133">
        <v>0</v>
      </c>
      <c r="T30" s="151"/>
      <c r="U30" s="70"/>
      <c r="V30" s="111">
        <f t="shared" si="7"/>
        <v>0</v>
      </c>
      <c r="W30" s="117"/>
      <c r="X30" s="124"/>
      <c r="Y30" s="117"/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2"/>
        <v>0</v>
      </c>
      <c r="AE30">
        <f t="shared" si="3"/>
        <v>22</v>
      </c>
      <c r="AG30">
        <f t="shared" si="11"/>
        <v>8.302890934011156</v>
      </c>
      <c r="AH30">
        <f t="shared" si="4"/>
        <v>8.072706165126084</v>
      </c>
      <c r="AI30">
        <f t="shared" si="5"/>
        <v>7.753106165126083</v>
      </c>
      <c r="AJ30">
        <f t="shared" si="12"/>
        <v>3.3275830338064827</v>
      </c>
      <c r="AT30">
        <f t="shared" si="13"/>
        <v>0</v>
      </c>
    </row>
    <row r="31" spans="1:46" ht="12.75">
      <c r="A31" s="134">
        <v>23</v>
      </c>
      <c r="B31" s="156">
        <v>5.1</v>
      </c>
      <c r="C31" s="22">
        <v>4.2</v>
      </c>
      <c r="D31" s="22">
        <v>17</v>
      </c>
      <c r="E31" s="22">
        <v>-3.3</v>
      </c>
      <c r="F31" s="72">
        <f t="shared" si="0"/>
        <v>6.85</v>
      </c>
      <c r="G31" s="137">
        <f t="shared" si="6"/>
        <v>85.70727967194406</v>
      </c>
      <c r="H31" s="142">
        <f t="shared" si="1"/>
        <v>2.9074724254716404</v>
      </c>
      <c r="I31" s="157">
        <v>-6.5</v>
      </c>
      <c r="J31" s="137"/>
      <c r="K31" s="67"/>
      <c r="L31" s="64"/>
      <c r="M31" s="64"/>
      <c r="N31" s="64"/>
      <c r="O31" s="111"/>
      <c r="P31" s="130" t="s">
        <v>107</v>
      </c>
      <c r="Q31" s="131">
        <v>12</v>
      </c>
      <c r="R31" s="147"/>
      <c r="S31" s="133">
        <v>0</v>
      </c>
      <c r="T31" s="150"/>
      <c r="U31" s="63"/>
      <c r="V31" s="111">
        <f t="shared" si="7"/>
        <v>0</v>
      </c>
      <c r="W31" s="117"/>
      <c r="X31" s="124"/>
      <c r="Y31" s="117"/>
      <c r="AA31">
        <f t="shared" si="8"/>
        <v>23</v>
      </c>
      <c r="AB31">
        <f t="shared" si="9"/>
        <v>23</v>
      </c>
      <c r="AC31">
        <f t="shared" si="10"/>
        <v>0</v>
      </c>
      <c r="AD31">
        <f t="shared" si="2"/>
        <v>0</v>
      </c>
      <c r="AE31">
        <f t="shared" si="3"/>
        <v>23</v>
      </c>
      <c r="AG31">
        <f t="shared" si="11"/>
        <v>8.780710489137393</v>
      </c>
      <c r="AH31">
        <f t="shared" si="4"/>
        <v>8.244808096108713</v>
      </c>
      <c r="AI31">
        <f t="shared" si="5"/>
        <v>7.525708096108714</v>
      </c>
      <c r="AJ31">
        <f t="shared" si="12"/>
        <v>2.9074724254716404</v>
      </c>
      <c r="AT31">
        <f t="shared" si="13"/>
        <v>0</v>
      </c>
    </row>
    <row r="32" spans="1:46" ht="12.75">
      <c r="A32" s="135">
        <v>24</v>
      </c>
      <c r="B32" s="156">
        <v>6.7</v>
      </c>
      <c r="C32" s="22">
        <v>6.1</v>
      </c>
      <c r="D32" s="22">
        <v>14.1</v>
      </c>
      <c r="E32" s="22">
        <v>4.9</v>
      </c>
      <c r="F32" s="72">
        <f t="shared" si="0"/>
        <v>9.5</v>
      </c>
      <c r="G32" s="137">
        <f t="shared" si="6"/>
        <v>91.05889686526855</v>
      </c>
      <c r="H32" s="114">
        <f t="shared" si="1"/>
        <v>5.346262817841629</v>
      </c>
      <c r="I32" s="157">
        <v>-1</v>
      </c>
      <c r="J32" s="144"/>
      <c r="K32" s="74"/>
      <c r="L32" s="71"/>
      <c r="M32" s="71"/>
      <c r="N32" s="71"/>
      <c r="O32" s="146"/>
      <c r="P32" s="130" t="s">
        <v>107</v>
      </c>
      <c r="Q32" s="131">
        <v>20</v>
      </c>
      <c r="R32" s="148"/>
      <c r="S32" s="133">
        <v>0</v>
      </c>
      <c r="T32" s="151"/>
      <c r="U32" s="70"/>
      <c r="V32" s="111">
        <f t="shared" si="7"/>
        <v>0</v>
      </c>
      <c r="W32" s="117"/>
      <c r="X32" s="124"/>
      <c r="Y32" s="117"/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2"/>
        <v>0</v>
      </c>
      <c r="AE32">
        <f t="shared" si="3"/>
        <v>24</v>
      </c>
      <c r="AG32">
        <f t="shared" si="11"/>
        <v>9.809696626511307</v>
      </c>
      <c r="AH32">
        <f t="shared" si="4"/>
        <v>9.41200153393066</v>
      </c>
      <c r="AI32">
        <f t="shared" si="5"/>
        <v>8.93260153393066</v>
      </c>
      <c r="AJ32">
        <f t="shared" si="12"/>
        <v>5.346262817841629</v>
      </c>
      <c r="AT32">
        <f t="shared" si="13"/>
        <v>0</v>
      </c>
    </row>
    <row r="33" spans="1:46" ht="12.75">
      <c r="A33" s="134">
        <v>25</v>
      </c>
      <c r="B33" s="156">
        <v>0.9</v>
      </c>
      <c r="C33" s="22">
        <v>0.5</v>
      </c>
      <c r="D33" s="22">
        <v>14.8</v>
      </c>
      <c r="E33" s="22">
        <v>0.3</v>
      </c>
      <c r="F33" s="72">
        <f t="shared" si="0"/>
        <v>7.550000000000001</v>
      </c>
      <c r="G33" s="137">
        <f t="shared" si="6"/>
        <v>92.24658862893749</v>
      </c>
      <c r="H33" s="142">
        <f t="shared" si="1"/>
        <v>-0.21299465384584865</v>
      </c>
      <c r="I33" s="157">
        <v>-3.4</v>
      </c>
      <c r="J33" s="137"/>
      <c r="K33" s="67"/>
      <c r="L33" s="64"/>
      <c r="M33" s="64"/>
      <c r="N33" s="64"/>
      <c r="O33" s="111"/>
      <c r="P33" s="130" t="s">
        <v>107</v>
      </c>
      <c r="Q33" s="131">
        <v>10</v>
      </c>
      <c r="R33" s="147"/>
      <c r="S33" s="133">
        <v>0</v>
      </c>
      <c r="T33" s="150"/>
      <c r="U33" s="63"/>
      <c r="V33" s="111">
        <f t="shared" si="7"/>
        <v>0</v>
      </c>
      <c r="W33" s="117"/>
      <c r="X33" s="124"/>
      <c r="Y33" s="117"/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2"/>
        <v>0</v>
      </c>
      <c r="AE33">
        <f t="shared" si="3"/>
        <v>25</v>
      </c>
      <c r="AG33">
        <f t="shared" si="11"/>
        <v>6.5184578494953405</v>
      </c>
      <c r="AH33">
        <f t="shared" si="4"/>
        <v>6.332654997374652</v>
      </c>
      <c r="AI33">
        <f t="shared" si="5"/>
        <v>6.013054997374652</v>
      </c>
      <c r="AJ33">
        <f t="shared" si="12"/>
        <v>-0.21299465384584865</v>
      </c>
      <c r="AT33">
        <f t="shared" si="13"/>
        <v>0</v>
      </c>
    </row>
    <row r="34" spans="1:46" ht="12.75">
      <c r="A34" s="135">
        <v>26</v>
      </c>
      <c r="B34" s="156">
        <v>2.4</v>
      </c>
      <c r="C34" s="22">
        <v>2</v>
      </c>
      <c r="D34" s="22">
        <v>16.8</v>
      </c>
      <c r="E34" s="22">
        <v>0.2</v>
      </c>
      <c r="F34" s="72">
        <f t="shared" si="0"/>
        <v>8.5</v>
      </c>
      <c r="G34" s="137">
        <f t="shared" si="6"/>
        <v>92.78155554620295</v>
      </c>
      <c r="H34" s="114">
        <f t="shared" si="1"/>
        <v>1.3534711309514853</v>
      </c>
      <c r="I34" s="157">
        <v>-3</v>
      </c>
      <c r="J34" s="144"/>
      <c r="K34" s="74"/>
      <c r="L34" s="71"/>
      <c r="M34" s="71"/>
      <c r="N34" s="71"/>
      <c r="O34" s="146"/>
      <c r="P34" s="130" t="s">
        <v>108</v>
      </c>
      <c r="Q34" s="131">
        <v>10</v>
      </c>
      <c r="R34" s="148"/>
      <c r="S34" s="133">
        <v>0</v>
      </c>
      <c r="T34" s="151"/>
      <c r="U34" s="70"/>
      <c r="V34" s="111">
        <f t="shared" si="7"/>
        <v>0</v>
      </c>
      <c r="W34" s="117"/>
      <c r="X34" s="124"/>
      <c r="Y34" s="117"/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2"/>
        <v>0</v>
      </c>
      <c r="AE34">
        <f t="shared" si="3"/>
        <v>26</v>
      </c>
      <c r="AG34">
        <f t="shared" si="11"/>
        <v>7.258895633275086</v>
      </c>
      <c r="AH34">
        <f t="shared" si="4"/>
        <v>7.054516284028025</v>
      </c>
      <c r="AI34">
        <f t="shared" si="5"/>
        <v>6.734916284028024</v>
      </c>
      <c r="AJ34">
        <f t="shared" si="12"/>
        <v>1.3534711309514853</v>
      </c>
      <c r="AT34">
        <f t="shared" si="13"/>
        <v>0</v>
      </c>
    </row>
    <row r="35" spans="1:46" ht="12.75">
      <c r="A35" s="134">
        <v>27</v>
      </c>
      <c r="B35" s="156">
        <v>3.7</v>
      </c>
      <c r="C35" s="22">
        <v>3.5</v>
      </c>
      <c r="D35" s="22">
        <v>16.7</v>
      </c>
      <c r="E35" s="22">
        <v>1.1</v>
      </c>
      <c r="F35" s="72">
        <f t="shared" si="0"/>
        <v>8.9</v>
      </c>
      <c r="G35" s="137">
        <f t="shared" si="6"/>
        <v>96.5907631204283</v>
      </c>
      <c r="H35" s="142">
        <f t="shared" si="1"/>
        <v>3.2091145133283927</v>
      </c>
      <c r="I35" s="157">
        <v>-2.5</v>
      </c>
      <c r="J35" s="137"/>
      <c r="K35" s="67"/>
      <c r="L35" s="64"/>
      <c r="M35" s="64"/>
      <c r="N35" s="64"/>
      <c r="O35" s="111"/>
      <c r="P35" s="130" t="s">
        <v>107</v>
      </c>
      <c r="Q35" s="131">
        <v>15</v>
      </c>
      <c r="R35" s="147"/>
      <c r="S35" s="133">
        <v>0</v>
      </c>
      <c r="T35" s="150"/>
      <c r="U35" s="63"/>
      <c r="V35" s="111">
        <f t="shared" si="7"/>
        <v>0</v>
      </c>
      <c r="W35" s="117"/>
      <c r="X35" s="124"/>
      <c r="Y35" s="117"/>
      <c r="AA35">
        <f t="shared" si="8"/>
        <v>0</v>
      </c>
      <c r="AB35">
        <f t="shared" si="9"/>
        <v>0</v>
      </c>
      <c r="AC35">
        <f t="shared" si="10"/>
        <v>0</v>
      </c>
      <c r="AD35">
        <f t="shared" si="2"/>
        <v>0</v>
      </c>
      <c r="AE35">
        <f t="shared" si="3"/>
        <v>27</v>
      </c>
      <c r="AG35">
        <f t="shared" si="11"/>
        <v>7.959741395023205</v>
      </c>
      <c r="AH35">
        <f t="shared" si="4"/>
        <v>7.848174955865539</v>
      </c>
      <c r="AI35">
        <f t="shared" si="5"/>
        <v>7.688374955865539</v>
      </c>
      <c r="AJ35">
        <f t="shared" si="12"/>
        <v>3.2091145133283927</v>
      </c>
      <c r="AT35">
        <f t="shared" si="13"/>
        <v>0</v>
      </c>
    </row>
    <row r="36" spans="1:46" ht="12.75">
      <c r="A36" s="135">
        <v>28</v>
      </c>
      <c r="B36" s="156">
        <v>3.5</v>
      </c>
      <c r="C36" s="22">
        <v>3.4</v>
      </c>
      <c r="D36" s="22">
        <v>11.7</v>
      </c>
      <c r="E36" s="22">
        <v>1.8</v>
      </c>
      <c r="F36" s="72">
        <f t="shared" si="0"/>
        <v>6.75</v>
      </c>
      <c r="G36" s="137">
        <f t="shared" si="6"/>
        <v>98.27777150868837</v>
      </c>
      <c r="H36" s="114">
        <f t="shared" si="1"/>
        <v>3.25430674452266</v>
      </c>
      <c r="I36" s="157">
        <v>-0.8</v>
      </c>
      <c r="J36" s="144"/>
      <c r="K36" s="74"/>
      <c r="L36" s="71"/>
      <c r="M36" s="71"/>
      <c r="N36" s="71"/>
      <c r="O36" s="146"/>
      <c r="P36" s="130" t="s">
        <v>107</v>
      </c>
      <c r="Q36" s="131">
        <v>14</v>
      </c>
      <c r="R36" s="148"/>
      <c r="S36" s="133">
        <v>0</v>
      </c>
      <c r="T36" s="151"/>
      <c r="U36" s="70"/>
      <c r="V36" s="111">
        <f t="shared" si="7"/>
        <v>0</v>
      </c>
      <c r="W36" s="117"/>
      <c r="X36" s="124"/>
      <c r="Y36" s="117"/>
      <c r="AA36">
        <f t="shared" si="8"/>
        <v>0</v>
      </c>
      <c r="AB36">
        <f t="shared" si="9"/>
        <v>0</v>
      </c>
      <c r="AC36">
        <f t="shared" si="10"/>
        <v>0</v>
      </c>
      <c r="AD36">
        <f t="shared" si="2"/>
        <v>0</v>
      </c>
      <c r="AE36">
        <f t="shared" si="3"/>
        <v>28</v>
      </c>
      <c r="AG36">
        <f t="shared" si="11"/>
        <v>7.848174955865539</v>
      </c>
      <c r="AH36">
        <f t="shared" si="4"/>
        <v>7.792911450727639</v>
      </c>
      <c r="AI36">
        <f t="shared" si="5"/>
        <v>7.713011450727639</v>
      </c>
      <c r="AJ36">
        <f t="shared" si="12"/>
        <v>3.25430674452266</v>
      </c>
      <c r="AT36">
        <f t="shared" si="13"/>
        <v>0</v>
      </c>
    </row>
    <row r="37" spans="1:46" ht="12.75">
      <c r="A37" s="134">
        <v>29</v>
      </c>
      <c r="B37" s="156">
        <v>10.5</v>
      </c>
      <c r="C37" s="22">
        <v>9.5</v>
      </c>
      <c r="D37" s="22">
        <v>15.1</v>
      </c>
      <c r="E37" s="22">
        <v>3.5</v>
      </c>
      <c r="F37" s="72">
        <f t="shared" si="0"/>
        <v>9.3</v>
      </c>
      <c r="G37" s="137">
        <f t="shared" si="6"/>
        <v>87.22384954294384</v>
      </c>
      <c r="H37" s="142">
        <f t="shared" si="1"/>
        <v>8.468173769708951</v>
      </c>
      <c r="I37" s="157">
        <v>0.7</v>
      </c>
      <c r="J37" s="137"/>
      <c r="K37" s="67"/>
      <c r="L37" s="64"/>
      <c r="M37" s="64"/>
      <c r="N37" s="64"/>
      <c r="O37" s="111"/>
      <c r="P37" s="130" t="s">
        <v>107</v>
      </c>
      <c r="Q37" s="131">
        <v>18</v>
      </c>
      <c r="R37" s="147"/>
      <c r="S37" s="133">
        <v>0</v>
      </c>
      <c r="T37" s="150"/>
      <c r="U37" s="63"/>
      <c r="V37" s="111">
        <f t="shared" si="7"/>
        <v>0</v>
      </c>
      <c r="W37" s="117"/>
      <c r="X37" s="124"/>
      <c r="Y37" s="117"/>
      <c r="AA37">
        <f t="shared" si="8"/>
        <v>0</v>
      </c>
      <c r="AB37">
        <f t="shared" si="9"/>
        <v>0</v>
      </c>
      <c r="AC37">
        <f t="shared" si="10"/>
        <v>0</v>
      </c>
      <c r="AD37">
        <f t="shared" si="2"/>
        <v>0</v>
      </c>
      <c r="AE37">
        <f t="shared" si="3"/>
        <v>29</v>
      </c>
      <c r="AG37">
        <f t="shared" si="11"/>
        <v>12.690561141441451</v>
      </c>
      <c r="AH37">
        <f t="shared" si="4"/>
        <v>11.868195956166188</v>
      </c>
      <c r="AI37">
        <f t="shared" si="5"/>
        <v>11.069195956166189</v>
      </c>
      <c r="AJ37">
        <f t="shared" si="12"/>
        <v>8.468173769708951</v>
      </c>
      <c r="AT37">
        <f t="shared" si="13"/>
        <v>0</v>
      </c>
    </row>
    <row r="38" spans="1:46" ht="12.75">
      <c r="A38" s="135">
        <v>30</v>
      </c>
      <c r="B38" s="156">
        <v>8.1</v>
      </c>
      <c r="C38" s="22">
        <v>7</v>
      </c>
      <c r="D38" s="22">
        <v>13.5</v>
      </c>
      <c r="E38" s="22">
        <v>-0.7</v>
      </c>
      <c r="F38" s="72">
        <f t="shared" si="0"/>
        <v>6.4</v>
      </c>
      <c r="G38" s="137">
        <f t="shared" si="6"/>
        <v>84.61763660802835</v>
      </c>
      <c r="H38" s="114">
        <f t="shared" si="1"/>
        <v>5.668961397662708</v>
      </c>
      <c r="I38" s="157">
        <v>-4.1</v>
      </c>
      <c r="J38" s="144"/>
      <c r="K38" s="74"/>
      <c r="L38" s="71"/>
      <c r="M38" s="71"/>
      <c r="N38" s="71"/>
      <c r="O38" s="146"/>
      <c r="P38" s="130" t="s">
        <v>105</v>
      </c>
      <c r="Q38" s="131">
        <v>24</v>
      </c>
      <c r="R38" s="148"/>
      <c r="S38" s="133">
        <v>0</v>
      </c>
      <c r="T38" s="151"/>
      <c r="U38" s="70"/>
      <c r="V38" s="111">
        <f t="shared" si="7"/>
        <v>0</v>
      </c>
      <c r="W38" s="117"/>
      <c r="X38" s="124"/>
      <c r="Y38" s="117"/>
      <c r="AA38">
        <f t="shared" si="8"/>
        <v>0</v>
      </c>
      <c r="AB38">
        <f t="shared" si="9"/>
        <v>0</v>
      </c>
      <c r="AC38">
        <f t="shared" si="10"/>
        <v>0</v>
      </c>
      <c r="AD38">
        <f t="shared" si="2"/>
        <v>0</v>
      </c>
      <c r="AE38">
        <f t="shared" si="3"/>
        <v>30</v>
      </c>
      <c r="AG38">
        <f t="shared" si="11"/>
        <v>10.795791854163713</v>
      </c>
      <c r="AH38">
        <f t="shared" si="4"/>
        <v>10.014043920115377</v>
      </c>
      <c r="AI38">
        <f t="shared" si="5"/>
        <v>9.135143920115377</v>
      </c>
      <c r="AJ38">
        <f t="shared" si="12"/>
        <v>5.668961397662708</v>
      </c>
      <c r="AT38">
        <f t="shared" si="13"/>
        <v>0</v>
      </c>
    </row>
    <row r="39" spans="1:46" ht="12.75">
      <c r="A39" s="134">
        <v>31</v>
      </c>
      <c r="B39" s="156">
        <v>-1.3</v>
      </c>
      <c r="C39" s="22">
        <v>-1.7</v>
      </c>
      <c r="D39" s="22">
        <v>14.9</v>
      </c>
      <c r="E39" s="22">
        <v>-1.4</v>
      </c>
      <c r="F39" s="72">
        <f t="shared" si="0"/>
        <v>6.75</v>
      </c>
      <c r="G39" s="137">
        <f t="shared" si="6"/>
        <v>91.91116035076774</v>
      </c>
      <c r="H39" s="142">
        <f t="shared" si="1"/>
        <v>-2.441807442240567</v>
      </c>
      <c r="I39" s="157">
        <v>-4.9</v>
      </c>
      <c r="J39" s="137"/>
      <c r="K39" s="67"/>
      <c r="L39" s="64"/>
      <c r="M39" s="64"/>
      <c r="N39" s="64"/>
      <c r="O39" s="111"/>
      <c r="P39" s="130" t="s">
        <v>108</v>
      </c>
      <c r="Q39" s="131">
        <v>19</v>
      </c>
      <c r="R39" s="147"/>
      <c r="S39" s="133">
        <v>0</v>
      </c>
      <c r="T39" s="150"/>
      <c r="U39" s="63"/>
      <c r="V39" s="111">
        <f t="shared" si="7"/>
        <v>0</v>
      </c>
      <c r="W39" s="117"/>
      <c r="X39" s="124"/>
      <c r="Y39" s="117"/>
      <c r="AA39">
        <f t="shared" si="8"/>
        <v>0</v>
      </c>
      <c r="AB39">
        <f t="shared" si="9"/>
        <v>0</v>
      </c>
      <c r="AC39">
        <f t="shared" si="10"/>
        <v>0</v>
      </c>
      <c r="AD39">
        <f t="shared" si="2"/>
        <v>0</v>
      </c>
      <c r="AE39">
        <f t="shared" si="3"/>
        <v>31</v>
      </c>
      <c r="AG39">
        <f t="shared" si="11"/>
        <v>5.553248472803667</v>
      </c>
      <c r="AH39">
        <f t="shared" si="4"/>
        <v>5.39205510851514</v>
      </c>
      <c r="AI39">
        <f t="shared" si="5"/>
        <v>5.10405510851514</v>
      </c>
      <c r="AJ39">
        <f t="shared" si="12"/>
        <v>-2.441807442240567</v>
      </c>
      <c r="AT39">
        <f t="shared" si="13"/>
        <v>0</v>
      </c>
    </row>
    <row r="40" spans="1:46" ht="13.5" thickBot="1">
      <c r="A40" s="136"/>
      <c r="B40" s="76"/>
      <c r="C40" s="77"/>
      <c r="D40" s="77"/>
      <c r="E40" s="77"/>
      <c r="F40" s="78"/>
      <c r="G40" s="138"/>
      <c r="H40" s="143"/>
      <c r="I40" s="79"/>
      <c r="J40" s="138"/>
      <c r="K40" s="103"/>
      <c r="L40" s="102"/>
      <c r="M40" s="102"/>
      <c r="N40" s="102"/>
      <c r="O40" s="112"/>
      <c r="P40" s="76"/>
      <c r="Q40" s="78"/>
      <c r="R40" s="149"/>
      <c r="S40" s="79"/>
      <c r="T40" s="138"/>
      <c r="U40" s="101"/>
      <c r="V40" s="112"/>
      <c r="W40" s="119"/>
      <c r="X40" s="125"/>
      <c r="Y40" s="119"/>
      <c r="AT40">
        <f t="shared" si="13"/>
        <v>0</v>
      </c>
    </row>
    <row r="41" spans="1:46" ht="13.5" thickBot="1">
      <c r="A41" s="104" t="s">
        <v>22</v>
      </c>
      <c r="B41" s="63">
        <f>SUM(B9:B39)</f>
        <v>138.7</v>
      </c>
      <c r="C41" s="64">
        <f aca="true" t="shared" si="14" ref="C41:T41">SUM(C9:C39)</f>
        <v>122.9</v>
      </c>
      <c r="D41" s="64">
        <f t="shared" si="14"/>
        <v>386.9</v>
      </c>
      <c r="E41" s="64">
        <f t="shared" si="14"/>
        <v>40.1</v>
      </c>
      <c r="F41" s="65">
        <f t="shared" si="14"/>
        <v>213.50000000000003</v>
      </c>
      <c r="G41" s="107">
        <f t="shared" si="14"/>
        <v>2853.4809976966944</v>
      </c>
      <c r="H41" s="107">
        <f>SUM(H9:H39)</f>
        <v>101.41863498285429</v>
      </c>
      <c r="I41" s="67">
        <f t="shared" si="14"/>
        <v>-46.699999999999996</v>
      </c>
      <c r="J41" s="106">
        <f t="shared" si="14"/>
        <v>0</v>
      </c>
      <c r="K41" s="108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6">
        <f t="shared" si="14"/>
        <v>0</v>
      </c>
      <c r="P41" s="63"/>
      <c r="Q41" s="68">
        <f t="shared" si="14"/>
        <v>595</v>
      </c>
      <c r="R41" s="107">
        <f t="shared" si="14"/>
        <v>0</v>
      </c>
      <c r="S41" s="66">
        <f>SUM(S9:S39)</f>
        <v>20.3</v>
      </c>
      <c r="T41" s="109">
        <f t="shared" si="14"/>
        <v>0</v>
      </c>
      <c r="U41" s="107">
        <f>SUM(U9:U39)</f>
        <v>0</v>
      </c>
      <c r="V41" s="113">
        <f>SUM(V9:V39)</f>
        <v>0</v>
      </c>
      <c r="W41" s="107">
        <f>SUM(W9:W39)</f>
        <v>0</v>
      </c>
      <c r="X41" s="113">
        <f>SUM(X9:X39)</f>
        <v>0</v>
      </c>
      <c r="Y41" s="128">
        <f>SUM(Y9:Y39)</f>
        <v>0</v>
      </c>
      <c r="AA41">
        <f>MAX(AA9:AA39)</f>
        <v>23</v>
      </c>
      <c r="AB41">
        <f>MAX(AB9:AB39)</f>
        <v>23</v>
      </c>
      <c r="AC41">
        <f>MAX(AC9:AC39)</f>
        <v>9</v>
      </c>
      <c r="AD41">
        <f>MAX(AD9:AD39)</f>
        <v>5</v>
      </c>
      <c r="AE41">
        <f>MAX(AE9:AE39)</f>
        <v>31</v>
      </c>
      <c r="AT41">
        <f t="shared" si="13"/>
        <v>0</v>
      </c>
    </row>
    <row r="42" spans="1:46" ht="12.75">
      <c r="A42" s="69" t="s">
        <v>23</v>
      </c>
      <c r="B42" s="70">
        <f>AVERAGE(B9:B39)</f>
        <v>4.474193548387096</v>
      </c>
      <c r="C42" s="71">
        <f aca="true" t="shared" si="15" ref="C42:T42">AVERAGE(C9:C39)</f>
        <v>3.9645161290322584</v>
      </c>
      <c r="D42" s="71">
        <f t="shared" si="15"/>
        <v>12.480645161290322</v>
      </c>
      <c r="E42" s="71">
        <f t="shared" si="15"/>
        <v>1.2935483870967743</v>
      </c>
      <c r="F42" s="72">
        <f t="shared" si="15"/>
        <v>6.887096774193549</v>
      </c>
      <c r="G42" s="73">
        <f t="shared" si="15"/>
        <v>92.0477741192482</v>
      </c>
      <c r="H42" s="73">
        <f>AVERAGE(H9:H39)</f>
        <v>3.2715688704146544</v>
      </c>
      <c r="I42" s="74">
        <f t="shared" si="15"/>
        <v>-1.5064516129032257</v>
      </c>
      <c r="J42" s="72" t="e">
        <f t="shared" si="15"/>
        <v>#DIV/0!</v>
      </c>
      <c r="K42" s="74" t="e">
        <f t="shared" si="15"/>
        <v>#DIV/0!</v>
      </c>
      <c r="L42" s="71" t="e">
        <f t="shared" si="15"/>
        <v>#DIV/0!</v>
      </c>
      <c r="M42" s="71" t="e">
        <f t="shared" si="15"/>
        <v>#DIV/0!</v>
      </c>
      <c r="N42" s="71" t="e">
        <f t="shared" si="15"/>
        <v>#DIV/0!</v>
      </c>
      <c r="O42" s="72" t="e">
        <f t="shared" si="15"/>
        <v>#DIV/0!</v>
      </c>
      <c r="P42" s="70"/>
      <c r="Q42" s="72">
        <f t="shared" si="15"/>
        <v>19.193548387096776</v>
      </c>
      <c r="R42" s="73" t="e">
        <f t="shared" si="15"/>
        <v>#DIV/0!</v>
      </c>
      <c r="S42" s="73">
        <f>AVERAGE(S9:S39)</f>
        <v>0.6548387096774194</v>
      </c>
      <c r="T42" s="73" t="e">
        <f t="shared" si="15"/>
        <v>#DIV/0!</v>
      </c>
      <c r="U42" s="73" t="e">
        <f>AVERAGE(U9:U39)</f>
        <v>#DIV/0!</v>
      </c>
      <c r="V42" s="114">
        <f>AVERAGE(V9:V39)</f>
        <v>0</v>
      </c>
      <c r="W42" s="117"/>
      <c r="X42" s="124"/>
      <c r="Y42" s="120"/>
      <c r="AT42">
        <f t="shared" si="13"/>
        <v>0</v>
      </c>
    </row>
    <row r="43" spans="1:46" ht="12.75">
      <c r="A43" s="69" t="s">
        <v>24</v>
      </c>
      <c r="B43" s="70">
        <f>MAX(B9:B39)</f>
        <v>10.5</v>
      </c>
      <c r="C43" s="71">
        <f aca="true" t="shared" si="16" ref="C43:T43">MAX(C9:C39)</f>
        <v>9.5</v>
      </c>
      <c r="D43" s="71">
        <f t="shared" si="16"/>
        <v>17</v>
      </c>
      <c r="E43" s="71">
        <f t="shared" si="16"/>
        <v>8.2</v>
      </c>
      <c r="F43" s="72">
        <f t="shared" si="16"/>
        <v>10.95</v>
      </c>
      <c r="G43" s="73">
        <f t="shared" si="16"/>
        <v>98.53569637118363</v>
      </c>
      <c r="H43" s="73">
        <f>MAX(H9:H39)</f>
        <v>8.468173769708951</v>
      </c>
      <c r="I43" s="74">
        <f t="shared" si="16"/>
        <v>7.1</v>
      </c>
      <c r="J43" s="72">
        <f t="shared" si="16"/>
        <v>0</v>
      </c>
      <c r="K43" s="74">
        <f t="shared" si="16"/>
        <v>0</v>
      </c>
      <c r="L43" s="71">
        <f t="shared" si="16"/>
        <v>0</v>
      </c>
      <c r="M43" s="71">
        <f t="shared" si="16"/>
        <v>0</v>
      </c>
      <c r="N43" s="71">
        <f t="shared" si="16"/>
        <v>0</v>
      </c>
      <c r="O43" s="72">
        <f t="shared" si="16"/>
        <v>0</v>
      </c>
      <c r="P43" s="70"/>
      <c r="Q43" s="68">
        <f t="shared" si="16"/>
        <v>34</v>
      </c>
      <c r="R43" s="73">
        <f t="shared" si="16"/>
        <v>0</v>
      </c>
      <c r="S43" s="73">
        <f>MAX(S9:S39)</f>
        <v>6.5</v>
      </c>
      <c r="T43" s="68">
        <f t="shared" si="16"/>
        <v>0</v>
      </c>
      <c r="U43" s="73">
        <f>MAX(U9:U39)</f>
        <v>0</v>
      </c>
      <c r="V43" s="114">
        <f>MAX(V9:V39)</f>
        <v>0</v>
      </c>
      <c r="W43" s="117"/>
      <c r="X43" s="124"/>
      <c r="Y43" s="117"/>
      <c r="AT43">
        <f t="shared" si="13"/>
        <v>0</v>
      </c>
    </row>
    <row r="44" spans="1:46" ht="13.5" thickBot="1">
      <c r="A44" s="75" t="s">
        <v>25</v>
      </c>
      <c r="B44" s="76">
        <f>MIN(B9:B39)</f>
        <v>-2.1</v>
      </c>
      <c r="C44" s="77">
        <f aca="true" t="shared" si="17" ref="C44:T44">MIN(C9:C39)</f>
        <v>-2.6</v>
      </c>
      <c r="D44" s="77">
        <f t="shared" si="17"/>
        <v>7.3</v>
      </c>
      <c r="E44" s="77">
        <f t="shared" si="17"/>
        <v>-3.3</v>
      </c>
      <c r="F44" s="78">
        <f t="shared" si="17"/>
        <v>3.55</v>
      </c>
      <c r="G44" s="79">
        <f t="shared" si="17"/>
        <v>79.51094072761245</v>
      </c>
      <c r="H44" s="79">
        <f>MIN(H9:H39)</f>
        <v>-3.5919500607785197</v>
      </c>
      <c r="I44" s="80">
        <f t="shared" si="17"/>
        <v>-6.5</v>
      </c>
      <c r="J44" s="78">
        <f t="shared" si="17"/>
        <v>0</v>
      </c>
      <c r="K44" s="80">
        <f t="shared" si="17"/>
        <v>0</v>
      </c>
      <c r="L44" s="77">
        <f t="shared" si="17"/>
        <v>0</v>
      </c>
      <c r="M44" s="77">
        <f t="shared" si="17"/>
        <v>0</v>
      </c>
      <c r="N44" s="77">
        <f t="shared" si="17"/>
        <v>0</v>
      </c>
      <c r="O44" s="78">
        <f t="shared" si="17"/>
        <v>0</v>
      </c>
      <c r="P44" s="76"/>
      <c r="Q44" s="110">
        <f t="shared" si="17"/>
        <v>6</v>
      </c>
      <c r="R44" s="79">
        <f t="shared" si="17"/>
        <v>0</v>
      </c>
      <c r="S44" s="79">
        <f>MIN(S9:S39)</f>
        <v>0</v>
      </c>
      <c r="T44" s="110">
        <f t="shared" si="17"/>
        <v>0</v>
      </c>
      <c r="U44" s="79">
        <f>MIN(U9:U39)</f>
        <v>0</v>
      </c>
      <c r="V44" s="115">
        <f>MIN(V9:V39)</f>
        <v>0</v>
      </c>
      <c r="W44" s="118"/>
      <c r="X44" s="126"/>
      <c r="Y44" s="118"/>
      <c r="AT44">
        <f t="shared" si="13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95"/>
      <c r="X45" s="127"/>
      <c r="Y45" s="95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3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8</v>
      </c>
      <c r="C61">
        <f>DCOUNTA(S8:S38,1,C59:C60)</f>
        <v>5</v>
      </c>
      <c r="D61">
        <f>DCOUNTA(S8:S38,1,D59:D60)</f>
        <v>2</v>
      </c>
      <c r="F61">
        <f>DCOUNTA(S8:S38,1,F59:F60)</f>
        <v>0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8</v>
      </c>
      <c r="C64">
        <f>(C61-F61)</f>
        <v>5</v>
      </c>
      <c r="D64">
        <f>(D61-F61)</f>
        <v>2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27" sqref="J2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66" t="s">
        <v>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67" t="s">
        <v>60</v>
      </c>
      <c r="H6" s="168"/>
      <c r="I6" s="168"/>
      <c r="J6" s="168"/>
      <c r="K6" s="168"/>
      <c r="L6" s="168"/>
      <c r="M6" s="168"/>
      <c r="N6" s="169"/>
    </row>
    <row r="7" spans="1:25" ht="12.75">
      <c r="A7" s="27" t="s">
        <v>32</v>
      </c>
      <c r="B7" s="3"/>
      <c r="C7" s="22">
        <f>Data1!$D$42</f>
        <v>12.480645161290322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1.2935483870967743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6.887096774193549</v>
      </c>
      <c r="D9" s="5">
        <v>0.6</v>
      </c>
      <c r="E9" s="3"/>
      <c r="F9" s="40">
        <v>1</v>
      </c>
      <c r="G9" s="83"/>
      <c r="H9" s="84"/>
      <c r="I9" s="84"/>
      <c r="J9" s="84"/>
      <c r="K9" s="84"/>
      <c r="L9" s="84"/>
      <c r="M9" s="85"/>
      <c r="N9" s="86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17</v>
      </c>
      <c r="C10" s="5" t="s">
        <v>35</v>
      </c>
      <c r="D10" s="5">
        <f>Data1!$AA$41</f>
        <v>23</v>
      </c>
      <c r="E10" s="3"/>
      <c r="F10" s="40">
        <v>2</v>
      </c>
      <c r="G10" s="87"/>
      <c r="H10" s="81"/>
      <c r="I10" s="81"/>
      <c r="J10" s="81"/>
      <c r="K10" s="81"/>
      <c r="L10" s="81"/>
      <c r="M10" s="82"/>
      <c r="N10" s="88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-3.3</v>
      </c>
      <c r="C11" s="5" t="s">
        <v>35</v>
      </c>
      <c r="D11" s="24">
        <f>Data1!$AB$41</f>
        <v>23</v>
      </c>
      <c r="E11" s="3"/>
      <c r="F11" s="40">
        <v>3</v>
      </c>
      <c r="G11" s="87"/>
      <c r="H11" s="81"/>
      <c r="I11" s="81"/>
      <c r="J11" s="81"/>
      <c r="K11" s="81"/>
      <c r="L11" s="81"/>
      <c r="M11" s="82"/>
      <c r="N11" s="88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-6.5</v>
      </c>
      <c r="C12" s="5" t="s">
        <v>35</v>
      </c>
      <c r="D12" s="24">
        <f>Data1!$AC$41</f>
        <v>9</v>
      </c>
      <c r="E12" s="3"/>
      <c r="F12" s="40">
        <v>4</v>
      </c>
      <c r="G12" s="87"/>
      <c r="H12" s="81"/>
      <c r="I12" s="81"/>
      <c r="J12" s="81"/>
      <c r="K12" s="81"/>
      <c r="L12" s="81"/>
      <c r="M12" s="82"/>
      <c r="N12" s="88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7"/>
      <c r="H13" s="81"/>
      <c r="I13" s="81"/>
      <c r="J13" s="81"/>
      <c r="K13" s="81"/>
      <c r="L13" s="81"/>
      <c r="M13" s="82"/>
      <c r="N13" s="88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7"/>
      <c r="H14" s="81"/>
      <c r="I14" s="81"/>
      <c r="J14" s="81"/>
      <c r="K14" s="81"/>
      <c r="L14" s="81"/>
      <c r="M14" s="82"/>
      <c r="N14" s="88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7"/>
      <c r="H15" s="81"/>
      <c r="I15" s="81"/>
      <c r="J15" s="81"/>
      <c r="K15" s="81"/>
      <c r="L15" s="81"/>
      <c r="M15" s="82"/>
      <c r="N15" s="88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7"/>
      <c r="H16" s="81"/>
      <c r="I16" s="81"/>
      <c r="J16" s="81"/>
      <c r="K16" s="81"/>
      <c r="L16" s="81"/>
      <c r="M16" s="82"/>
      <c r="N16" s="88"/>
    </row>
    <row r="17" spans="1:14" ht="12.75">
      <c r="A17" s="26" t="s">
        <v>40</v>
      </c>
      <c r="B17" s="3" t="s">
        <v>41</v>
      </c>
      <c r="C17" s="5">
        <f>Data1!$S$41</f>
        <v>20.3</v>
      </c>
      <c r="D17" s="5">
        <v>38</v>
      </c>
      <c r="E17" s="3"/>
      <c r="F17" s="40">
        <v>9</v>
      </c>
      <c r="G17" s="87"/>
      <c r="H17" s="81"/>
      <c r="I17" s="81"/>
      <c r="J17" s="81"/>
      <c r="K17" s="81"/>
      <c r="L17" s="81"/>
      <c r="M17" s="82"/>
      <c r="N17" s="88"/>
    </row>
    <row r="18" spans="1:14" ht="12.75">
      <c r="A18" s="27" t="s">
        <v>42</v>
      </c>
      <c r="B18" s="3"/>
      <c r="C18" s="5">
        <f>Data1!$B$64</f>
        <v>8</v>
      </c>
      <c r="D18" s="5"/>
      <c r="E18" s="3"/>
      <c r="F18" s="40">
        <v>10</v>
      </c>
      <c r="G18" s="87"/>
      <c r="H18" s="81"/>
      <c r="I18" s="81"/>
      <c r="J18" s="81"/>
      <c r="K18" s="81"/>
      <c r="L18" s="81"/>
      <c r="M18" s="82"/>
      <c r="N18" s="88"/>
    </row>
    <row r="19" spans="1:14" ht="12.75">
      <c r="A19" s="27" t="s">
        <v>43</v>
      </c>
      <c r="B19" s="3"/>
      <c r="C19" s="5">
        <f>Data1!$C$64</f>
        <v>5</v>
      </c>
      <c r="D19" s="5"/>
      <c r="E19" s="3"/>
      <c r="F19" s="40">
        <v>11</v>
      </c>
      <c r="G19" s="87"/>
      <c r="H19" s="81"/>
      <c r="I19" s="81"/>
      <c r="J19" s="81"/>
      <c r="K19" s="81"/>
      <c r="L19" s="81"/>
      <c r="M19" s="82"/>
      <c r="N19" s="88"/>
    </row>
    <row r="20" spans="1:14" ht="12.75">
      <c r="A20" s="27" t="s">
        <v>72</v>
      </c>
      <c r="B20" s="3"/>
      <c r="C20" s="5">
        <f>Data1!$D$64</f>
        <v>2</v>
      </c>
      <c r="D20" s="5"/>
      <c r="E20" s="3"/>
      <c r="F20" s="40">
        <v>12</v>
      </c>
      <c r="G20" s="87"/>
      <c r="H20" s="81"/>
      <c r="I20" s="81"/>
      <c r="J20" s="81"/>
      <c r="K20" s="81"/>
      <c r="L20" s="81"/>
      <c r="M20" s="82"/>
      <c r="N20" s="88"/>
    </row>
    <row r="21" spans="1:14" ht="12.75">
      <c r="A21" s="27" t="s">
        <v>44</v>
      </c>
      <c r="B21" s="3" t="s">
        <v>45</v>
      </c>
      <c r="C21" s="5">
        <f>Data1!$S$43</f>
        <v>6.5</v>
      </c>
      <c r="D21" s="5"/>
      <c r="E21" s="3"/>
      <c r="F21" s="40">
        <v>13</v>
      </c>
      <c r="G21" s="87"/>
      <c r="H21" s="81"/>
      <c r="I21" s="81"/>
      <c r="J21" s="81"/>
      <c r="K21" s="81"/>
      <c r="L21" s="81"/>
      <c r="M21" s="82"/>
      <c r="N21" s="88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87"/>
      <c r="H22" s="81"/>
      <c r="I22" s="81"/>
      <c r="J22" s="81"/>
      <c r="K22" s="81"/>
      <c r="L22" s="81"/>
      <c r="M22" s="82"/>
      <c r="N22" s="88"/>
    </row>
    <row r="23" spans="1:14" ht="12.75">
      <c r="A23" s="27"/>
      <c r="B23" s="3"/>
      <c r="C23" s="5"/>
      <c r="D23" s="5"/>
      <c r="E23" s="3"/>
      <c r="F23" s="40">
        <v>15</v>
      </c>
      <c r="G23" s="87"/>
      <c r="H23" s="81"/>
      <c r="I23" s="81"/>
      <c r="J23" s="81"/>
      <c r="K23" s="81"/>
      <c r="L23" s="81"/>
      <c r="M23" s="82"/>
      <c r="N23" s="88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7"/>
      <c r="H24" s="81"/>
      <c r="I24" s="81"/>
      <c r="J24" s="81"/>
      <c r="K24" s="81"/>
      <c r="L24" s="81"/>
      <c r="M24" s="82"/>
      <c r="N24" s="88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7"/>
      <c r="H25" s="81"/>
      <c r="I25" s="81"/>
      <c r="J25" s="81"/>
      <c r="K25" s="81"/>
      <c r="L25" s="81"/>
      <c r="M25" s="82"/>
      <c r="N25" s="88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7"/>
      <c r="H26" s="81"/>
      <c r="I26" s="81"/>
      <c r="J26" s="81"/>
      <c r="K26" s="81"/>
      <c r="L26" s="81"/>
      <c r="M26" s="82"/>
      <c r="N26" s="88"/>
    </row>
    <row r="27" spans="1:14" ht="12.75">
      <c r="A27" s="27"/>
      <c r="B27" s="3"/>
      <c r="C27" s="22"/>
      <c r="D27" s="5"/>
      <c r="E27" s="5"/>
      <c r="F27" s="40">
        <v>19</v>
      </c>
      <c r="G27" s="87"/>
      <c r="H27" s="81"/>
      <c r="I27" s="81"/>
      <c r="J27" s="81"/>
      <c r="K27" s="81"/>
      <c r="L27" s="81"/>
      <c r="M27" s="82"/>
      <c r="N27" s="88"/>
    </row>
    <row r="28" spans="1:14" ht="12.75">
      <c r="A28" s="27"/>
      <c r="B28" s="3"/>
      <c r="C28" s="5"/>
      <c r="D28" s="5"/>
      <c r="E28" s="5"/>
      <c r="F28" s="40">
        <v>20</v>
      </c>
      <c r="G28" s="87"/>
      <c r="H28" s="81"/>
      <c r="I28" s="81"/>
      <c r="J28" s="81"/>
      <c r="K28" s="81"/>
      <c r="L28" s="81"/>
      <c r="M28" s="82"/>
      <c r="N28" s="88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7"/>
      <c r="H29" s="81"/>
      <c r="I29" s="81"/>
      <c r="J29" s="81"/>
      <c r="K29" s="81"/>
      <c r="L29" s="81"/>
      <c r="M29" s="82"/>
      <c r="N29" s="88"/>
    </row>
    <row r="30" spans="1:14" ht="12.75">
      <c r="A30" s="27" t="s">
        <v>100</v>
      </c>
      <c r="B30" s="3"/>
      <c r="C30" s="5">
        <f>Data1!$Q$43</f>
        <v>34</v>
      </c>
      <c r="D30" s="5"/>
      <c r="E30" s="5"/>
      <c r="F30" s="40">
        <v>22</v>
      </c>
      <c r="G30" s="87"/>
      <c r="H30" s="81"/>
      <c r="I30" s="81"/>
      <c r="J30" s="81"/>
      <c r="K30" s="81"/>
      <c r="L30" s="81"/>
      <c r="M30" s="82"/>
      <c r="N30" s="88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7"/>
      <c r="H31" s="81"/>
      <c r="I31" s="81"/>
      <c r="J31" s="81"/>
      <c r="K31" s="81"/>
      <c r="L31" s="81"/>
      <c r="M31" s="82"/>
      <c r="N31" s="88"/>
    </row>
    <row r="32" spans="1:14" ht="12.75">
      <c r="A32" s="27"/>
      <c r="B32" s="3"/>
      <c r="C32" s="5"/>
      <c r="D32" s="5"/>
      <c r="E32" s="24"/>
      <c r="F32" s="40">
        <v>24</v>
      </c>
      <c r="G32" s="87"/>
      <c r="H32" s="81"/>
      <c r="I32" s="81"/>
      <c r="J32" s="81"/>
      <c r="K32" s="81"/>
      <c r="L32" s="81"/>
      <c r="M32" s="82"/>
      <c r="N32" s="88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7"/>
      <c r="H33" s="81"/>
      <c r="I33" s="81"/>
      <c r="J33" s="81"/>
      <c r="K33" s="81"/>
      <c r="L33" s="81"/>
      <c r="M33" s="82"/>
      <c r="N33" s="88"/>
    </row>
    <row r="34" spans="1:14" ht="12.75">
      <c r="A34" s="27" t="s">
        <v>55</v>
      </c>
      <c r="B34" s="3"/>
      <c r="C34" s="5">
        <f>Data1!$X$41</f>
        <v>0</v>
      </c>
      <c r="D34" s="3"/>
      <c r="E34" s="3"/>
      <c r="F34" s="40">
        <v>26</v>
      </c>
      <c r="G34" s="87"/>
      <c r="H34" s="81"/>
      <c r="I34" s="81"/>
      <c r="J34" s="81"/>
      <c r="K34" s="81"/>
      <c r="L34" s="81"/>
      <c r="M34" s="82"/>
      <c r="N34" s="88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7"/>
      <c r="H35" s="81"/>
      <c r="I35" s="81"/>
      <c r="J35" s="81"/>
      <c r="K35" s="81"/>
      <c r="L35" s="81"/>
      <c r="M35" s="82"/>
      <c r="N35" s="88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7"/>
      <c r="H36" s="81"/>
      <c r="I36" s="81"/>
      <c r="J36" s="81"/>
      <c r="K36" s="81"/>
      <c r="L36" s="81"/>
      <c r="M36" s="82"/>
      <c r="N36" s="88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>
        <v>29</v>
      </c>
      <c r="G37" s="87"/>
      <c r="H37" s="81"/>
      <c r="I37" s="81"/>
      <c r="J37" s="81"/>
      <c r="K37" s="81"/>
      <c r="L37" s="81"/>
      <c r="M37" s="82"/>
      <c r="N37" s="88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7"/>
      <c r="H38" s="81"/>
      <c r="I38" s="81"/>
      <c r="J38" s="81"/>
      <c r="K38" s="81"/>
      <c r="L38" s="81"/>
      <c r="M38" s="82"/>
      <c r="N38" s="88"/>
    </row>
    <row r="39" spans="1:14" ht="13.5" thickBot="1">
      <c r="A39" s="27" t="s">
        <v>26</v>
      </c>
      <c r="B39" s="3"/>
      <c r="C39" s="5">
        <f>Data1!$AM$9</f>
        <v>12</v>
      </c>
      <c r="D39" s="5"/>
      <c r="E39" s="3"/>
      <c r="F39" s="40">
        <v>31</v>
      </c>
      <c r="G39" s="89"/>
      <c r="H39" s="90"/>
      <c r="I39" s="90"/>
      <c r="J39" s="90"/>
      <c r="K39" s="90"/>
      <c r="L39" s="90"/>
      <c r="M39" s="91"/>
      <c r="N39" s="92"/>
    </row>
    <row r="40" spans="1:14" ht="12.75">
      <c r="A40" s="27" t="s">
        <v>28</v>
      </c>
      <c r="B40" s="3"/>
      <c r="C40" s="5">
        <f>Data1!$AN$9</f>
        <v>22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2008-08-20T11:28:25Z</dcterms:modified>
  <cp:category/>
  <cp:version/>
  <cp:contentType/>
  <cp:contentStatus/>
</cp:coreProperties>
</file>