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<sst xmlns="http://schemas.openxmlformats.org/spreadsheetml/2006/main" count="157" uniqueCount="112">
  <si>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</si>
  <si>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</si>
  <si>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</si>
  <si>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</si>
  <si>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</si>
  <si>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</si>
  <si>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</si>
  <si>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</si>
  <si>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</si>
  <si>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</si>
  <si>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</si>
  <si>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</si>
  <si>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</si>
  <si>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</si>
  <si>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</si>
  <si>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</si>
  <si>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</si>
  <si>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</si>
  <si>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</si>
  <si>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</si>
  <si>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</si>
  <si>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</si>
  <si>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</si>
  <si>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</si>
  <si>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</si>
  <si>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</si>
  <si>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</si>
  <si>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</si>
  <si>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</si>
  <si>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</si>
  <si>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</si>
  <si>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</si>
  <si>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</si>
  <si>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</si>
  <si>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</si>
  <si>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</si>
  <si>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</si>
  <si>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</si>
  <si>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</si>
  <si>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</si>
  <si>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</si>
  <si>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</si>
  <si>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</si>
  <si>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</si>
  <si>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</si>
  <si>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</si>
  <si>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</si>
  <si>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</si>
  <si>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</si>
  <si>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</si>
  <si>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</si>
  <si>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</si>
  <si>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</si>
  <si>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</si>
  <si>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</si>
  <si>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</si>
  <si>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</si>
  <si>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</si>
  <si>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</si>
  <si>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</si>
  <si>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</si>
  <si>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</si>
  <si>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</si>
  <si>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</si>
  <si>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</si>
  <si>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</si>
  <si>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</si>
  <si>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</si>
  <si>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</si>
  <si>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</si>
  <si>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</si>
  <si>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</si>
  <si>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</si>
  <si>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</si>
  <si>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</si>
  <si>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</si>
  <si>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</si>
  <si>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</si>
  <si>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</si>
  <si>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</si>
  <si>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</si>
  <si>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</si>
  <si>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</si>
  <si>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</si>
  <si>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</si>
  <si>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</si>
  <si>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</si>
  <si>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</si>
  <si>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</si>
  <si>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</si>
  <si>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</si>
  <si>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</si>
  <si>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</si>
  <si>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</si>
  <si>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</si>
  <si>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</si>
  <si>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</si>
  <si>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</si>
  <si>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</si>
  <si>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</si>
  <si>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</si>
  <si>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</si>
  <si>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NW</t>
  </si>
  <si>
    <t>W</t>
  </si>
  <si>
    <t>NE</t>
  </si>
  <si>
    <t>N</t>
  </si>
  <si>
    <t>SW</t>
  </si>
  <si>
    <t>SE</t>
  </si>
  <si>
    <t>S</t>
  </si>
  <si>
    <t>CALM</t>
  </si>
  <si>
    <t>tr</t>
  </si>
  <si>
    <t>May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</si>
</sst>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  <numFmt numFmtId="167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165" fontId="0" fillId="2" borderId="49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167" fontId="12" fillId="0" borderId="5" xfId="0" applyNumberFormat="1" applyFont="1" applyBorder="1" applyAlignment="1" applyProtection="1">
      <alignment horizontal="center"/>
      <protection/>
    </xf>
    <xf numFmtId="167" fontId="12" fillId="0" borderId="6" xfId="0" applyNumberFormat="1" applyFont="1" applyBorder="1" applyAlignment="1" applyProtection="1">
      <alignment horizontal="center"/>
      <protection/>
    </xf>
    <xf numFmtId="167" fontId="12" fillId="0" borderId="9" xfId="0" applyNumberFormat="1" applyFont="1" applyBorder="1" applyAlignment="1" applyProtection="1">
      <alignment horizontal="center"/>
      <protection/>
    </xf>
    <xf numFmtId="167" fontId="12" fillId="0" borderId="7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167" fontId="12" fillId="0" borderId="37" xfId="0" applyNumberFormat="1" applyFont="1" applyBorder="1" applyAlignment="1" applyProtection="1">
      <alignment horizontal="center"/>
      <protection/>
    </xf>
    <xf numFmtId="167" fontId="12" fillId="0" borderId="15" xfId="0" applyNumberFormat="1" applyFont="1" applyBorder="1" applyAlignment="1" applyProtection="1">
      <alignment horizontal="center"/>
      <protection/>
    </xf>
    <xf numFmtId="167" fontId="12" fillId="0" borderId="38" xfId="0" applyNumberFormat="1" applyFont="1" applyBorder="1" applyAlignment="1" applyProtection="1">
      <alignment horizontal="center"/>
      <protection/>
    </xf>
    <xf numFmtId="165" fontId="0" fillId="2" borderId="3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167" fontId="12" fillId="0" borderId="10" xfId="0" applyNumberFormat="1" applyFont="1" applyBorder="1" applyAlignment="1" applyProtection="1">
      <alignment horizontal="center"/>
      <protection/>
    </xf>
    <xf numFmtId="167" fontId="12" fillId="0" borderId="11" xfId="0" applyNumberFormat="1" applyFont="1" applyBorder="1" applyAlignment="1" applyProtection="1">
      <alignment horizontal="center"/>
      <protection/>
    </xf>
    <xf numFmtId="167" fontId="12" fillId="0" borderId="12" xfId="0" applyNumberFormat="1" applyFont="1" applyBorder="1" applyAlignment="1" applyProtection="1">
      <alignment horizontal="center"/>
      <protection/>
    </xf>
    <xf numFmtId="165" fontId="12" fillId="0" borderId="10" xfId="0" applyNumberFormat="1" applyFont="1" applyBorder="1" applyAlignment="1" applyProtection="1">
      <alignment horizontal="center"/>
      <protection/>
    </xf>
    <xf numFmtId="165" fontId="12" fillId="0" borderId="11" xfId="0" applyNumberFormat="1" applyFont="1" applyBorder="1" applyAlignment="1" applyProtection="1">
      <alignment horizontal="center"/>
      <protection/>
    </xf>
    <xf numFmtId="165" fontId="12" fillId="0" borderId="12" xfId="0" applyNumberFormat="1" applyFont="1" applyBorder="1" applyAlignment="1" applyProtection="1">
      <alignment horizontal="center"/>
      <protection/>
    </xf>
    <xf numFmtId="165" fontId="0" fillId="2" borderId="15" xfId="0" applyNumberForma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8" xfId="0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165" fontId="0" fillId="2" borderId="55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56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44" xfId="0" applyFill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13.4</c:v>
                </c:pt>
                <c:pt idx="1">
                  <c:v>15</c:v>
                </c:pt>
                <c:pt idx="2">
                  <c:v>14</c:v>
                </c:pt>
                <c:pt idx="3">
                  <c:v>15</c:v>
                </c:pt>
                <c:pt idx="4">
                  <c:v>14.5</c:v>
                </c:pt>
                <c:pt idx="5">
                  <c:v>12.6</c:v>
                </c:pt>
                <c:pt idx="6">
                  <c:v>13.8</c:v>
                </c:pt>
                <c:pt idx="7">
                  <c:v>14.8</c:v>
                </c:pt>
                <c:pt idx="8">
                  <c:v>13.3</c:v>
                </c:pt>
                <c:pt idx="9">
                  <c:v>17.1</c:v>
                </c:pt>
                <c:pt idx="10">
                  <c:v>16</c:v>
                </c:pt>
                <c:pt idx="11">
                  <c:v>17.4</c:v>
                </c:pt>
                <c:pt idx="12">
                  <c:v>13.9</c:v>
                </c:pt>
                <c:pt idx="13">
                  <c:v>15.4</c:v>
                </c:pt>
                <c:pt idx="14">
                  <c:v>18.3</c:v>
                </c:pt>
                <c:pt idx="15">
                  <c:v>24.2</c:v>
                </c:pt>
                <c:pt idx="16">
                  <c:v>22.5</c:v>
                </c:pt>
                <c:pt idx="17">
                  <c:v>16.6</c:v>
                </c:pt>
                <c:pt idx="18">
                  <c:v>18.8</c:v>
                </c:pt>
                <c:pt idx="19">
                  <c:v>17.8</c:v>
                </c:pt>
                <c:pt idx="20">
                  <c:v>16.8</c:v>
                </c:pt>
                <c:pt idx="21">
                  <c:v>17.4</c:v>
                </c:pt>
                <c:pt idx="22">
                  <c:v>17.4</c:v>
                </c:pt>
                <c:pt idx="23">
                  <c:v>16</c:v>
                </c:pt>
                <c:pt idx="24">
                  <c:v>14.2</c:v>
                </c:pt>
                <c:pt idx="25">
                  <c:v>14.3</c:v>
                </c:pt>
                <c:pt idx="26">
                  <c:v>17.9</c:v>
                </c:pt>
                <c:pt idx="27">
                  <c:v>14.9</c:v>
                </c:pt>
                <c:pt idx="28">
                  <c:v>15.7</c:v>
                </c:pt>
                <c:pt idx="29">
                  <c:v>16.7</c:v>
                </c:pt>
                <c:pt idx="30">
                  <c:v>19.1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5</c:v>
                </c:pt>
                <c:pt idx="1">
                  <c:v>1.1</c:v>
                </c:pt>
                <c:pt idx="2">
                  <c:v>2.2</c:v>
                </c:pt>
                <c:pt idx="3">
                  <c:v>1.2</c:v>
                </c:pt>
                <c:pt idx="4">
                  <c:v>4.5</c:v>
                </c:pt>
                <c:pt idx="5">
                  <c:v>7.5</c:v>
                </c:pt>
                <c:pt idx="6">
                  <c:v>5.9</c:v>
                </c:pt>
                <c:pt idx="7">
                  <c:v>8.2</c:v>
                </c:pt>
                <c:pt idx="8">
                  <c:v>7.7</c:v>
                </c:pt>
                <c:pt idx="9">
                  <c:v>8.2</c:v>
                </c:pt>
                <c:pt idx="10">
                  <c:v>8.3</c:v>
                </c:pt>
                <c:pt idx="11">
                  <c:v>3.1</c:v>
                </c:pt>
                <c:pt idx="12">
                  <c:v>9.9</c:v>
                </c:pt>
                <c:pt idx="13">
                  <c:v>9.2</c:v>
                </c:pt>
                <c:pt idx="14">
                  <c:v>9.8</c:v>
                </c:pt>
                <c:pt idx="15">
                  <c:v>7.7</c:v>
                </c:pt>
                <c:pt idx="16">
                  <c:v>9.1</c:v>
                </c:pt>
                <c:pt idx="17">
                  <c:v>9.8</c:v>
                </c:pt>
                <c:pt idx="18">
                  <c:v>10.9</c:v>
                </c:pt>
                <c:pt idx="19">
                  <c:v>12.3</c:v>
                </c:pt>
                <c:pt idx="20">
                  <c:v>12.1</c:v>
                </c:pt>
                <c:pt idx="21">
                  <c:v>11.1</c:v>
                </c:pt>
                <c:pt idx="22">
                  <c:v>11.2</c:v>
                </c:pt>
                <c:pt idx="23">
                  <c:v>9.6</c:v>
                </c:pt>
                <c:pt idx="24">
                  <c:v>7.5</c:v>
                </c:pt>
                <c:pt idx="25">
                  <c:v>8.5</c:v>
                </c:pt>
                <c:pt idx="26">
                  <c:v>4</c:v>
                </c:pt>
                <c:pt idx="27">
                  <c:v>7.2</c:v>
                </c:pt>
                <c:pt idx="28">
                  <c:v>9</c:v>
                </c:pt>
                <c:pt idx="29">
                  <c:v>9.7</c:v>
                </c:pt>
                <c:pt idx="30">
                  <c:v>8.1</c:v>
                </c:pt>
              </c:numCache>
            </c:numRef>
          </c:val>
          <c:smooth val="0"/>
        </c:ser>
        <c:marker val="1"/>
        <c:axId val="25485427"/>
        <c:axId val="28042252"/>
      </c:lineChart>
      <c:catAx>
        <c:axId val="25485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42252"/>
        <c:crosses val="autoZero"/>
        <c:auto val="1"/>
        <c:lblOffset val="100"/>
        <c:noMultiLvlLbl val="0"/>
      </c:catAx>
      <c:valAx>
        <c:axId val="28042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54854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1.7</c:v>
                </c:pt>
                <c:pt idx="1">
                  <c:v>0</c:v>
                </c:pt>
                <c:pt idx="2">
                  <c:v>3.9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3.3</c:v>
                </c:pt>
                <c:pt idx="12">
                  <c:v>4.7</c:v>
                </c:pt>
                <c:pt idx="13">
                  <c:v>0.2</c:v>
                </c:pt>
                <c:pt idx="14">
                  <c:v>0</c:v>
                </c:pt>
                <c:pt idx="15">
                  <c:v>0</c:v>
                </c:pt>
                <c:pt idx="16">
                  <c:v>7.3</c:v>
                </c:pt>
                <c:pt idx="17">
                  <c:v>0</c:v>
                </c:pt>
                <c:pt idx="18">
                  <c:v>0</c:v>
                </c:pt>
                <c:pt idx="19">
                  <c:v>8.2</c:v>
                </c:pt>
                <c:pt idx="20">
                  <c:v>5.5</c:v>
                </c:pt>
                <c:pt idx="21">
                  <c:v>0</c:v>
                </c:pt>
                <c:pt idx="22">
                  <c:v>3.3</c:v>
                </c:pt>
                <c:pt idx="23">
                  <c:v>0.9</c:v>
                </c:pt>
                <c:pt idx="24">
                  <c:v>11.4</c:v>
                </c:pt>
                <c:pt idx="25">
                  <c:v>1.2</c:v>
                </c:pt>
                <c:pt idx="26">
                  <c:v>0</c:v>
                </c:pt>
                <c:pt idx="27">
                  <c:v>4.1</c:v>
                </c:pt>
                <c:pt idx="28">
                  <c:v>0.2</c:v>
                </c:pt>
                <c:pt idx="29">
                  <c:v>0.8</c:v>
                </c:pt>
                <c:pt idx="30">
                  <c:v>0</c:v>
                </c:pt>
              </c:numCache>
            </c:numRef>
          </c:val>
        </c:ser>
        <c:axId val="51053677"/>
        <c:axId val="56829910"/>
      </c:barChart>
      <c:catAx>
        <c:axId val="51053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29910"/>
        <c:crosses val="autoZero"/>
        <c:auto val="1"/>
        <c:lblOffset val="100"/>
        <c:noMultiLvlLbl val="0"/>
      </c:catAx>
      <c:valAx>
        <c:axId val="56829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10536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41707143"/>
        <c:axId val="39819968"/>
      </c:barChart>
      <c:catAx>
        <c:axId val="41707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19968"/>
        <c:crosses val="autoZero"/>
        <c:auto val="1"/>
        <c:lblOffset val="100"/>
        <c:noMultiLvlLbl val="0"/>
      </c:catAx>
      <c:valAx>
        <c:axId val="39819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17071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11.3</c:v>
                </c:pt>
                <c:pt idx="1">
                  <c:v>9.4</c:v>
                </c:pt>
                <c:pt idx="2">
                  <c:v>8.3</c:v>
                </c:pt>
                <c:pt idx="3">
                  <c:v>10.2</c:v>
                </c:pt>
                <c:pt idx="4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  <c:pt idx="0">
                  <c:v>14.3</c:v>
                </c:pt>
                <c:pt idx="1">
                  <c:v>11.1</c:v>
                </c:pt>
                <c:pt idx="2">
                  <c:v>11</c:v>
                </c:pt>
                <c:pt idx="3">
                  <c:v>12.7</c:v>
                </c:pt>
                <c:pt idx="4">
                  <c:v>14.2</c:v>
                </c:pt>
              </c:numCache>
            </c:numRef>
          </c:val>
          <c:smooth val="0"/>
        </c:ser>
        <c:marker val="1"/>
        <c:axId val="22835393"/>
        <c:axId val="4191946"/>
      </c:lineChart>
      <c:catAx>
        <c:axId val="22835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1946"/>
        <c:crosses val="autoZero"/>
        <c:auto val="1"/>
        <c:lblOffset val="100"/>
        <c:noMultiLvlLbl val="0"/>
      </c:catAx>
      <c:valAx>
        <c:axId val="4191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28353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16.3</c:v>
                </c:pt>
                <c:pt idx="1">
                  <c:v>15.3</c:v>
                </c:pt>
                <c:pt idx="2">
                  <c:v>15.5</c:v>
                </c:pt>
                <c:pt idx="3">
                  <c:v>15.8</c:v>
                </c:pt>
                <c:pt idx="4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17.2</c:v>
                </c:pt>
                <c:pt idx="1">
                  <c:v>16.1</c:v>
                </c:pt>
                <c:pt idx="2">
                  <c:v>16.6</c:v>
                </c:pt>
                <c:pt idx="3">
                  <c:v>16.3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37727515"/>
        <c:axId val="4003316"/>
      </c:lineChart>
      <c:catAx>
        <c:axId val="37727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3316"/>
        <c:crosses val="autoZero"/>
        <c:auto val="1"/>
        <c:lblOffset val="100"/>
        <c:noMultiLvlLbl val="0"/>
      </c:catAx>
      <c:valAx>
        <c:axId val="4003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7727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17.3</c:v>
                </c:pt>
                <c:pt idx="1">
                  <c:v>16.8</c:v>
                </c:pt>
                <c:pt idx="2">
                  <c:v>17.2</c:v>
                </c:pt>
                <c:pt idx="3">
                  <c:v>17</c:v>
                </c:pt>
                <c:pt idx="4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15.1</c:v>
                </c:pt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</c:numCache>
            </c:numRef>
          </c:val>
          <c:smooth val="0"/>
        </c:ser>
        <c:marker val="1"/>
        <c:axId val="36029845"/>
        <c:axId val="55833150"/>
      </c:lineChart>
      <c:catAx>
        <c:axId val="36029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33150"/>
        <c:crosses val="autoZero"/>
        <c:auto val="1"/>
        <c:lblOffset val="100"/>
        <c:noMultiLvlLbl val="0"/>
      </c:catAx>
      <c:valAx>
        <c:axId val="55833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60298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1000</c:v>
                </c:pt>
                <c:pt idx="1">
                  <c:v>1010</c:v>
                </c:pt>
                <c:pt idx="2">
                  <c:v>1017</c:v>
                </c:pt>
                <c:pt idx="3">
                  <c:v>1024</c:v>
                </c:pt>
                <c:pt idx="4">
                  <c:v>1026</c:v>
                </c:pt>
                <c:pt idx="5">
                  <c:v>1026</c:v>
                </c:pt>
                <c:pt idx="6">
                  <c:v>1024</c:v>
                </c:pt>
                <c:pt idx="7">
                  <c:v>1022</c:v>
                </c:pt>
                <c:pt idx="8">
                  <c:v>1016</c:v>
                </c:pt>
                <c:pt idx="9">
                  <c:v>1011</c:v>
                </c:pt>
                <c:pt idx="10">
                  <c:v>1013</c:v>
                </c:pt>
                <c:pt idx="11">
                  <c:v>1015</c:v>
                </c:pt>
                <c:pt idx="12">
                  <c:v>1011</c:v>
                </c:pt>
                <c:pt idx="13">
                  <c:v>1005</c:v>
                </c:pt>
                <c:pt idx="14">
                  <c:v>1019</c:v>
                </c:pt>
                <c:pt idx="15">
                  <c:v>1021</c:v>
                </c:pt>
                <c:pt idx="16">
                  <c:v>1014</c:v>
                </c:pt>
                <c:pt idx="17">
                  <c:v>1012</c:v>
                </c:pt>
                <c:pt idx="18">
                  <c:v>1017</c:v>
                </c:pt>
                <c:pt idx="19">
                  <c:v>1012</c:v>
                </c:pt>
                <c:pt idx="20">
                  <c:v>1004</c:v>
                </c:pt>
                <c:pt idx="21">
                  <c:v>994</c:v>
                </c:pt>
                <c:pt idx="22">
                  <c:v>1003</c:v>
                </c:pt>
                <c:pt idx="23">
                  <c:v>1000</c:v>
                </c:pt>
                <c:pt idx="24">
                  <c:v>1006</c:v>
                </c:pt>
                <c:pt idx="25">
                  <c:v>1000</c:v>
                </c:pt>
                <c:pt idx="26">
                  <c:v>1005</c:v>
                </c:pt>
                <c:pt idx="27">
                  <c:v>1007</c:v>
                </c:pt>
                <c:pt idx="28">
                  <c:v>1009</c:v>
                </c:pt>
                <c:pt idx="29">
                  <c:v>1019</c:v>
                </c:pt>
                <c:pt idx="30">
                  <c:v>1025</c:v>
                </c:pt>
              </c:numCache>
            </c:numRef>
          </c:val>
        </c:ser>
        <c:axId val="32736303"/>
        <c:axId val="26191272"/>
      </c:barChart>
      <c:catAx>
        <c:axId val="32736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91272"/>
        <c:crosses val="autoZero"/>
        <c:auto val="1"/>
        <c:lblOffset val="100"/>
        <c:noMultiLvlLbl val="0"/>
      </c:catAx>
      <c:valAx>
        <c:axId val="26191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27363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5.751067812508444</c:v>
                </c:pt>
                <c:pt idx="1">
                  <c:v>8.369719414930497</c:v>
                </c:pt>
                <c:pt idx="2">
                  <c:v>5.807536042660106</c:v>
                </c:pt>
                <c:pt idx="3">
                  <c:v>5.492090633152838</c:v>
                </c:pt>
                <c:pt idx="4">
                  <c:v>3.3508737144954663</c:v>
                </c:pt>
                <c:pt idx="5">
                  <c:v>7.779660133574797</c:v>
                </c:pt>
                <c:pt idx="6">
                  <c:v>8.184914059260088</c:v>
                </c:pt>
                <c:pt idx="7">
                  <c:v>7.453651237144535</c:v>
                </c:pt>
                <c:pt idx="8">
                  <c:v>7.133261390022668</c:v>
                </c:pt>
                <c:pt idx="9">
                  <c:v>9.095051360804748</c:v>
                </c:pt>
                <c:pt idx="10">
                  <c:v>7.380173272174236</c:v>
                </c:pt>
                <c:pt idx="11">
                  <c:v>8.483147692460989</c:v>
                </c:pt>
                <c:pt idx="12">
                  <c:v>9.602199368311652</c:v>
                </c:pt>
                <c:pt idx="13">
                  <c:v>9.413784493647436</c:v>
                </c:pt>
                <c:pt idx="14">
                  <c:v>9.734108790304987</c:v>
                </c:pt>
                <c:pt idx="15">
                  <c:v>8.691279827286124</c:v>
                </c:pt>
                <c:pt idx="16">
                  <c:v>11.407569145197774</c:v>
                </c:pt>
                <c:pt idx="17">
                  <c:v>12.533158566539468</c:v>
                </c:pt>
                <c:pt idx="18">
                  <c:v>12.771915109555696</c:v>
                </c:pt>
                <c:pt idx="19">
                  <c:v>10.717070089948361</c:v>
                </c:pt>
                <c:pt idx="20">
                  <c:v>11.738684653001128</c:v>
                </c:pt>
                <c:pt idx="21">
                  <c:v>10.94647463949176</c:v>
                </c:pt>
                <c:pt idx="22">
                  <c:v>10.586095733568294</c:v>
                </c:pt>
                <c:pt idx="23">
                  <c:v>10.003124217885052</c:v>
                </c:pt>
                <c:pt idx="24">
                  <c:v>7.605835505696948</c:v>
                </c:pt>
                <c:pt idx="25">
                  <c:v>7.8643847308524535</c:v>
                </c:pt>
                <c:pt idx="26">
                  <c:v>6.9840542508483505</c:v>
                </c:pt>
                <c:pt idx="27">
                  <c:v>8.795964342170066</c:v>
                </c:pt>
                <c:pt idx="28">
                  <c:v>9.199510850636388</c:v>
                </c:pt>
                <c:pt idx="29">
                  <c:v>9.80453567543222</c:v>
                </c:pt>
                <c:pt idx="30">
                  <c:v>9.303118112643775</c:v>
                </c:pt>
              </c:numCache>
            </c:numRef>
          </c:val>
          <c:smooth val="0"/>
        </c:ser>
        <c:marker val="1"/>
        <c:axId val="34394857"/>
        <c:axId val="41118258"/>
      </c:lineChart>
      <c:catAx>
        <c:axId val="34394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18258"/>
        <c:crosses val="autoZero"/>
        <c:auto val="1"/>
        <c:lblOffset val="100"/>
        <c:noMultiLvlLbl val="0"/>
      </c:catAx>
      <c:valAx>
        <c:axId val="41118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43948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ee12f1f-5487-4af0-8961-f0f7149b9f1f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0d8cb38-ee4c-4817-bc9e-64e742ae2a6c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e9b5ac7-a03f-4243-9534-ae0cfcdac8e8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797a25f-6a3e-4fa2-b0f1-f8d7e7e46416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072f551-d774-4657-b7ca-ac201c528538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13cc739-0364-4730-aa14-622202edacce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55cbb4e-ae51-4e1a-9ffe-5fea390fb7e3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576de90-3777-4636-bd29-4762da3320d0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549e1ff-0ff7-4247-846f-16015881abb8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O8" sqref="O8"/>
      <selection pane="bottomLeft" activeCell="Q10" sqref="Q10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111</v>
      </c>
      <c r="R4" s="60">
        <v>2002</v>
      </c>
      <c r="S4" s="7"/>
      <c r="T4" s="7"/>
      <c r="U4" s="60"/>
      <c r="V4" s="18"/>
      <c r="W4" s="97"/>
      <c r="X4" s="94"/>
      <c r="Y4" s="178" t="s">
        <v>96</v>
      </c>
      <c r="Z4" s="122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98"/>
      <c r="X5" s="95"/>
      <c r="Y5" s="179"/>
      <c r="Z5" s="123"/>
      <c r="AA5" s="42" t="s">
        <v>89</v>
      </c>
    </row>
    <row r="6" spans="1:26" ht="13.5" customHeight="1" thickBot="1">
      <c r="A6" s="31" t="s">
        <v>0</v>
      </c>
      <c r="B6" s="173" t="s">
        <v>1</v>
      </c>
      <c r="C6" s="174"/>
      <c r="D6" s="174"/>
      <c r="E6" s="174"/>
      <c r="F6" s="175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99" t="s">
        <v>65</v>
      </c>
      <c r="X6" s="176" t="s">
        <v>29</v>
      </c>
      <c r="Y6" s="179"/>
      <c r="Z6" s="123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0" t="s">
        <v>67</v>
      </c>
      <c r="X7" s="176"/>
      <c r="Y7" s="179"/>
      <c r="Z7" s="123"/>
    </row>
    <row r="8" spans="1:41" ht="40.5" thickBot="1">
      <c r="A8" s="33"/>
      <c r="B8" s="136" t="s">
        <v>16</v>
      </c>
      <c r="C8" s="137" t="s">
        <v>17</v>
      </c>
      <c r="D8" s="137" t="s">
        <v>14</v>
      </c>
      <c r="E8" s="137" t="s">
        <v>15</v>
      </c>
      <c r="F8" s="10" t="s">
        <v>61</v>
      </c>
      <c r="G8" s="33" t="s">
        <v>39</v>
      </c>
      <c r="H8" s="33" t="s">
        <v>85</v>
      </c>
      <c r="I8" s="150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136" t="s">
        <v>90</v>
      </c>
      <c r="Q8" s="158" t="s">
        <v>97</v>
      </c>
      <c r="R8" s="10" t="s">
        <v>12</v>
      </c>
      <c r="S8" s="165" t="s">
        <v>20</v>
      </c>
      <c r="T8" s="33" t="s">
        <v>99</v>
      </c>
      <c r="U8" s="33" t="s">
        <v>21</v>
      </c>
      <c r="V8" s="33" t="s">
        <v>68</v>
      </c>
      <c r="W8" s="169" t="s">
        <v>68</v>
      </c>
      <c r="X8" s="177"/>
      <c r="Y8" s="180"/>
      <c r="Z8" s="123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133">
        <v>1</v>
      </c>
      <c r="B9" s="138">
        <v>6.2</v>
      </c>
      <c r="C9" s="143">
        <v>6</v>
      </c>
      <c r="D9" s="105">
        <v>13.4</v>
      </c>
      <c r="E9" s="107">
        <v>5</v>
      </c>
      <c r="F9" s="131">
        <f aca="true" t="shared" si="0" ref="F9:F39">AVERAGE(D9:E9)</f>
        <v>9.2</v>
      </c>
      <c r="G9" s="65">
        <f>100*(AI9/AG9)</f>
        <v>96.94047920506509</v>
      </c>
      <c r="H9" s="148">
        <f aca="true" t="shared" si="1" ref="H9:H39">AJ9</f>
        <v>5.751067812508444</v>
      </c>
      <c r="I9" s="154">
        <v>2.9</v>
      </c>
      <c r="J9" s="131"/>
      <c r="K9" s="66"/>
      <c r="L9" s="64"/>
      <c r="M9" s="64"/>
      <c r="N9" s="64"/>
      <c r="O9" s="112"/>
      <c r="P9" s="138" t="s">
        <v>102</v>
      </c>
      <c r="Q9" s="159">
        <v>24</v>
      </c>
      <c r="R9" s="162"/>
      <c r="S9" s="151">
        <v>1.7</v>
      </c>
      <c r="T9" s="131"/>
      <c r="U9" s="68"/>
      <c r="V9" s="148"/>
      <c r="W9" s="170">
        <v>1000</v>
      </c>
      <c r="X9" s="166">
        <v>0</v>
      </c>
      <c r="Y9" s="124">
        <v>0</v>
      </c>
      <c r="Z9" s="117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2" ref="AD9:AD33">IF((MAX($S$9:$S$39)=$S9),A9,0)</f>
        <v>0</v>
      </c>
      <c r="AE9">
        <f aca="true" t="shared" si="3" ref="AE9:AE39">IF((MAX($R$9:$R$39)=$R9),A9,0)</f>
        <v>1</v>
      </c>
      <c r="AG9">
        <f>6.107*EXP(17.38*(B9/(239+B9)))</f>
        <v>9.477279648605764</v>
      </c>
      <c r="AH9">
        <f aca="true" t="shared" si="4" ref="AH9:AH39">IF(V9&gt;=0,6.107*EXP(17.38*(C9/(239+C9))),6.107*EXP(22.44*(C9/(272.4+C9))))</f>
        <v>9.347120306962537</v>
      </c>
      <c r="AI9">
        <f aca="true" t="shared" si="5" ref="AI9:AI39">IF(C9&gt;=0,AH9-(0.000799*1000*(B9-C9)),AH9-(0.00072*1000*(B9-C9)))</f>
        <v>9.187320306962537</v>
      </c>
      <c r="AJ9">
        <f>239*LN(AI9/6.107)/(17.38-LN(AI9/6.107))</f>
        <v>5.751067812508444</v>
      </c>
      <c r="AL9">
        <f>COUNTIF(U9:U39,"&lt;1")</f>
        <v>0</v>
      </c>
      <c r="AM9">
        <f>COUNTIF(E9:E39,"&lt;0")</f>
        <v>0</v>
      </c>
      <c r="AN9">
        <f>COUNTIF(I9:I39,"&lt;0")</f>
        <v>4</v>
      </c>
      <c r="AO9">
        <f>COUNTIF(Q9:Q39,"&gt;=39")</f>
        <v>1</v>
      </c>
    </row>
    <row r="10" spans="1:36" ht="12.75">
      <c r="A10" s="134">
        <v>2</v>
      </c>
      <c r="B10" s="139">
        <v>9.6</v>
      </c>
      <c r="C10" s="144">
        <v>9</v>
      </c>
      <c r="D10" s="70">
        <v>15</v>
      </c>
      <c r="E10" s="72">
        <v>1.1</v>
      </c>
      <c r="F10" s="146">
        <f t="shared" si="0"/>
        <v>8.05</v>
      </c>
      <c r="G10" s="65">
        <f aca="true" t="shared" si="6" ref="G10:G39">100*(AI10/AG10)</f>
        <v>92.0258560443682</v>
      </c>
      <c r="H10" s="115">
        <f t="shared" si="1"/>
        <v>8.369719414930497</v>
      </c>
      <c r="I10" s="155">
        <v>-2.4</v>
      </c>
      <c r="J10" s="146"/>
      <c r="K10" s="74"/>
      <c r="L10" s="71"/>
      <c r="M10" s="71"/>
      <c r="N10" s="71"/>
      <c r="O10" s="157"/>
      <c r="P10" s="139" t="s">
        <v>102</v>
      </c>
      <c r="Q10" s="160">
        <v>28</v>
      </c>
      <c r="R10" s="163"/>
      <c r="S10" s="152">
        <v>0</v>
      </c>
      <c r="T10" s="146"/>
      <c r="U10" s="75"/>
      <c r="V10" s="115"/>
      <c r="W10" s="171">
        <v>1010</v>
      </c>
      <c r="X10" s="167">
        <v>0</v>
      </c>
      <c r="Y10" s="125">
        <v>0</v>
      </c>
      <c r="Z10" s="118">
        <v>0</v>
      </c>
      <c r="AA10">
        <f aca="true" t="shared" si="7" ref="AA10:AA39">IF((MAX($D$9:$D$39)=$D10),A10,0)</f>
        <v>0</v>
      </c>
      <c r="AB10">
        <f aca="true" t="shared" si="8" ref="AB10:AB39">IF((MIN($E$9:$E$39)=$E10),A10,0)</f>
        <v>2</v>
      </c>
      <c r="AC10">
        <f aca="true" t="shared" si="9" ref="AC10:AC39">IF((MIN($I$9:$I$39)=$I10),A10,0)</f>
        <v>2</v>
      </c>
      <c r="AD10">
        <f t="shared" si="2"/>
        <v>0</v>
      </c>
      <c r="AE10">
        <f t="shared" si="3"/>
        <v>2</v>
      </c>
      <c r="AG10">
        <f aca="true" t="shared" si="10" ref="AG10:AG39">6.107*EXP(17.38*(B10/(239+B10)))</f>
        <v>11.948265205112428</v>
      </c>
      <c r="AH10">
        <f t="shared" si="4"/>
        <v>11.474893337456098</v>
      </c>
      <c r="AI10">
        <f t="shared" si="5"/>
        <v>10.995493337456098</v>
      </c>
      <c r="AJ10">
        <f aca="true" t="shared" si="11" ref="AJ10:AJ39">239*LN(AI10/6.107)/(17.38-LN(AI10/6.107))</f>
        <v>8.369719414930497</v>
      </c>
    </row>
    <row r="11" spans="1:36" ht="12.75">
      <c r="A11" s="133">
        <v>3</v>
      </c>
      <c r="B11" s="139">
        <v>6.7</v>
      </c>
      <c r="C11" s="144">
        <v>6.3</v>
      </c>
      <c r="D11" s="70">
        <v>14</v>
      </c>
      <c r="E11" s="72">
        <v>2.2</v>
      </c>
      <c r="F11" s="131">
        <f t="shared" si="0"/>
        <v>8.1</v>
      </c>
      <c r="G11" s="65">
        <f t="shared" si="6"/>
        <v>94.02285393209536</v>
      </c>
      <c r="H11" s="148">
        <f t="shared" si="1"/>
        <v>5.807536042660106</v>
      </c>
      <c r="I11" s="155">
        <v>-2.4</v>
      </c>
      <c r="J11" s="131"/>
      <c r="K11" s="66"/>
      <c r="L11" s="64"/>
      <c r="M11" s="64"/>
      <c r="N11" s="64"/>
      <c r="O11" s="112"/>
      <c r="P11" s="139" t="s">
        <v>103</v>
      </c>
      <c r="Q11" s="160">
        <v>20</v>
      </c>
      <c r="R11" s="162"/>
      <c r="S11" s="152">
        <v>3.9</v>
      </c>
      <c r="T11" s="131"/>
      <c r="U11" s="68"/>
      <c r="V11" s="148"/>
      <c r="W11" s="171">
        <v>1017</v>
      </c>
      <c r="X11" s="167">
        <v>0</v>
      </c>
      <c r="Y11" s="125">
        <v>0</v>
      </c>
      <c r="Z11" s="118">
        <v>0</v>
      </c>
      <c r="AA11">
        <f t="shared" si="7"/>
        <v>0</v>
      </c>
      <c r="AB11">
        <f t="shared" si="8"/>
        <v>0</v>
      </c>
      <c r="AC11">
        <f t="shared" si="9"/>
        <v>3</v>
      </c>
      <c r="AD11">
        <f t="shared" si="2"/>
        <v>0</v>
      </c>
      <c r="AE11">
        <f t="shared" si="3"/>
        <v>3</v>
      </c>
      <c r="AG11">
        <f t="shared" si="10"/>
        <v>9.809696626511307</v>
      </c>
      <c r="AH11">
        <f t="shared" si="4"/>
        <v>9.542956730326413</v>
      </c>
      <c r="AI11">
        <f t="shared" si="5"/>
        <v>9.223356730326412</v>
      </c>
      <c r="AJ11">
        <f t="shared" si="11"/>
        <v>5.807536042660106</v>
      </c>
    </row>
    <row r="12" spans="1:36" ht="12.75">
      <c r="A12" s="134">
        <v>4</v>
      </c>
      <c r="B12" s="139">
        <v>8.8</v>
      </c>
      <c r="C12" s="144">
        <v>7.3</v>
      </c>
      <c r="D12" s="139">
        <v>15</v>
      </c>
      <c r="E12" s="140">
        <v>1.2</v>
      </c>
      <c r="F12" s="146">
        <f t="shared" si="0"/>
        <v>8.1</v>
      </c>
      <c r="G12" s="65">
        <f t="shared" si="6"/>
        <v>79.7083467262872</v>
      </c>
      <c r="H12" s="115">
        <f t="shared" si="1"/>
        <v>5.492090633152838</v>
      </c>
      <c r="I12" s="155">
        <v>-2.1</v>
      </c>
      <c r="J12" s="146"/>
      <c r="K12" s="74"/>
      <c r="L12" s="71"/>
      <c r="M12" s="71"/>
      <c r="N12" s="71"/>
      <c r="O12" s="157"/>
      <c r="P12" s="139" t="s">
        <v>104</v>
      </c>
      <c r="Q12" s="160">
        <v>15</v>
      </c>
      <c r="R12" s="163"/>
      <c r="S12" s="152" t="s">
        <v>110</v>
      </c>
      <c r="T12" s="146"/>
      <c r="U12" s="75"/>
      <c r="V12" s="115"/>
      <c r="W12" s="171">
        <v>1024</v>
      </c>
      <c r="X12" s="167">
        <v>0</v>
      </c>
      <c r="Y12" s="125">
        <v>0</v>
      </c>
      <c r="Z12" s="118">
        <v>0</v>
      </c>
      <c r="AA12">
        <f t="shared" si="7"/>
        <v>0</v>
      </c>
      <c r="AB12">
        <f t="shared" si="8"/>
        <v>0</v>
      </c>
      <c r="AC12">
        <f t="shared" si="9"/>
        <v>0</v>
      </c>
      <c r="AD12">
        <f t="shared" si="2"/>
        <v>0</v>
      </c>
      <c r="AE12">
        <f t="shared" si="3"/>
        <v>4</v>
      </c>
      <c r="AG12">
        <f t="shared" si="10"/>
        <v>11.32081514642534</v>
      </c>
      <c r="AH12">
        <f t="shared" si="4"/>
        <v>10.22213458915475</v>
      </c>
      <c r="AI12">
        <f t="shared" si="5"/>
        <v>9.02363458915475</v>
      </c>
      <c r="AJ12">
        <f t="shared" si="11"/>
        <v>5.492090633152838</v>
      </c>
    </row>
    <row r="13" spans="1:36" ht="12.75">
      <c r="A13" s="133">
        <v>5</v>
      </c>
      <c r="B13" s="139">
        <v>10</v>
      </c>
      <c r="C13" s="144">
        <v>7.1</v>
      </c>
      <c r="D13" s="139">
        <v>14.5</v>
      </c>
      <c r="E13" s="140">
        <v>4.5</v>
      </c>
      <c r="F13" s="131">
        <f t="shared" si="0"/>
        <v>9.5</v>
      </c>
      <c r="G13" s="65">
        <f t="shared" si="6"/>
        <v>63.27456674898661</v>
      </c>
      <c r="H13" s="148">
        <f t="shared" si="1"/>
        <v>3.3508737144954663</v>
      </c>
      <c r="I13" s="155">
        <v>0.1</v>
      </c>
      <c r="J13" s="131"/>
      <c r="K13" s="66"/>
      <c r="L13" s="64"/>
      <c r="M13" s="64"/>
      <c r="N13" s="64"/>
      <c r="O13" s="112"/>
      <c r="P13" s="139" t="s">
        <v>104</v>
      </c>
      <c r="Q13" s="160">
        <v>27</v>
      </c>
      <c r="R13" s="162"/>
      <c r="S13" s="152" t="s">
        <v>110</v>
      </c>
      <c r="T13" s="131"/>
      <c r="U13" s="68"/>
      <c r="V13" s="148"/>
      <c r="W13" s="171">
        <v>1026</v>
      </c>
      <c r="X13" s="167">
        <v>0</v>
      </c>
      <c r="Y13" s="125">
        <v>0</v>
      </c>
      <c r="Z13" s="118">
        <v>0</v>
      </c>
      <c r="AA13">
        <f t="shared" si="7"/>
        <v>0</v>
      </c>
      <c r="AB13">
        <f t="shared" si="8"/>
        <v>0</v>
      </c>
      <c r="AC13">
        <f t="shared" si="9"/>
        <v>0</v>
      </c>
      <c r="AD13">
        <f t="shared" si="2"/>
        <v>0</v>
      </c>
      <c r="AE13">
        <f t="shared" si="3"/>
        <v>5</v>
      </c>
      <c r="AG13">
        <f t="shared" si="10"/>
        <v>12.273317807277772</v>
      </c>
      <c r="AH13">
        <f t="shared" si="4"/>
        <v>10.082988668281233</v>
      </c>
      <c r="AI13">
        <f t="shared" si="5"/>
        <v>7.765888668281233</v>
      </c>
      <c r="AJ13">
        <f t="shared" si="11"/>
        <v>3.3508737144954663</v>
      </c>
    </row>
    <row r="14" spans="1:36" ht="12.75">
      <c r="A14" s="134">
        <v>6</v>
      </c>
      <c r="B14" s="139">
        <v>8.2</v>
      </c>
      <c r="C14" s="144">
        <v>8</v>
      </c>
      <c r="D14" s="139">
        <v>12.6</v>
      </c>
      <c r="E14" s="140">
        <v>7.5</v>
      </c>
      <c r="F14" s="146">
        <f t="shared" si="0"/>
        <v>10.05</v>
      </c>
      <c r="G14" s="65">
        <f t="shared" si="6"/>
        <v>97.17843409627615</v>
      </c>
      <c r="H14" s="115">
        <f t="shared" si="1"/>
        <v>7.779660133574797</v>
      </c>
      <c r="I14" s="155">
        <v>6.1</v>
      </c>
      <c r="J14" s="146"/>
      <c r="K14" s="74"/>
      <c r="L14" s="71"/>
      <c r="M14" s="71"/>
      <c r="N14" s="71"/>
      <c r="O14" s="157"/>
      <c r="P14" s="139" t="s">
        <v>104</v>
      </c>
      <c r="Q14" s="160">
        <v>20</v>
      </c>
      <c r="R14" s="163"/>
      <c r="S14" s="152" t="s">
        <v>110</v>
      </c>
      <c r="T14" s="146"/>
      <c r="U14" s="75"/>
      <c r="V14" s="115"/>
      <c r="W14" s="171">
        <v>1026</v>
      </c>
      <c r="X14" s="167">
        <v>0</v>
      </c>
      <c r="Y14" s="125">
        <v>0</v>
      </c>
      <c r="Z14" s="118">
        <v>0</v>
      </c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2"/>
        <v>0</v>
      </c>
      <c r="AE14">
        <f t="shared" si="3"/>
        <v>6</v>
      </c>
      <c r="AG14">
        <f t="shared" si="10"/>
        <v>10.869456390833992</v>
      </c>
      <c r="AH14">
        <f t="shared" si="4"/>
        <v>10.722567515390086</v>
      </c>
      <c r="AI14">
        <f t="shared" si="5"/>
        <v>10.562767515390087</v>
      </c>
      <c r="AJ14">
        <f t="shared" si="11"/>
        <v>7.779660133574797</v>
      </c>
    </row>
    <row r="15" spans="1:36" ht="12.75">
      <c r="A15" s="133">
        <v>7</v>
      </c>
      <c r="B15" s="139">
        <v>8.6</v>
      </c>
      <c r="C15" s="144">
        <v>8.4</v>
      </c>
      <c r="D15" s="139">
        <v>13.8</v>
      </c>
      <c r="E15" s="140">
        <v>5.9</v>
      </c>
      <c r="F15" s="131">
        <f t="shared" si="0"/>
        <v>9.850000000000001</v>
      </c>
      <c r="G15" s="65">
        <f t="shared" si="6"/>
        <v>97.22214195462266</v>
      </c>
      <c r="H15" s="148">
        <f t="shared" si="1"/>
        <v>8.184914059260088</v>
      </c>
      <c r="I15" s="155">
        <v>1.7</v>
      </c>
      <c r="J15" s="131"/>
      <c r="K15" s="66"/>
      <c r="L15" s="64"/>
      <c r="M15" s="64"/>
      <c r="N15" s="64"/>
      <c r="O15" s="112"/>
      <c r="P15" s="139" t="s">
        <v>105</v>
      </c>
      <c r="Q15" s="160">
        <v>23</v>
      </c>
      <c r="R15" s="162"/>
      <c r="S15" s="152">
        <v>0.1</v>
      </c>
      <c r="T15" s="131"/>
      <c r="U15" s="68"/>
      <c r="V15" s="148"/>
      <c r="W15" s="171">
        <v>1024</v>
      </c>
      <c r="X15" s="167">
        <v>0</v>
      </c>
      <c r="Y15" s="125">
        <v>0</v>
      </c>
      <c r="Z15" s="118">
        <v>0</v>
      </c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2"/>
        <v>0</v>
      </c>
      <c r="AE15">
        <f t="shared" si="3"/>
        <v>7</v>
      </c>
      <c r="AG15">
        <f t="shared" si="10"/>
        <v>11.16856191408211</v>
      </c>
      <c r="AH15">
        <f t="shared" si="4"/>
        <v>11.018115118398828</v>
      </c>
      <c r="AI15">
        <f t="shared" si="5"/>
        <v>10.85831511839883</v>
      </c>
      <c r="AJ15">
        <f t="shared" si="11"/>
        <v>8.184914059260088</v>
      </c>
    </row>
    <row r="16" spans="1:36" ht="12.75">
      <c r="A16" s="134">
        <v>8</v>
      </c>
      <c r="B16" s="139">
        <v>8.3</v>
      </c>
      <c r="C16" s="144">
        <v>7.9</v>
      </c>
      <c r="D16" s="139">
        <v>14.8</v>
      </c>
      <c r="E16" s="140">
        <v>8.2</v>
      </c>
      <c r="F16" s="146">
        <f t="shared" si="0"/>
        <v>11.5</v>
      </c>
      <c r="G16" s="65">
        <f t="shared" si="6"/>
        <v>94.39504076309724</v>
      </c>
      <c r="H16" s="115">
        <f t="shared" si="1"/>
        <v>7.453651237144535</v>
      </c>
      <c r="I16" s="155">
        <v>7.9</v>
      </c>
      <c r="J16" s="146"/>
      <c r="K16" s="74"/>
      <c r="L16" s="71"/>
      <c r="M16" s="71"/>
      <c r="N16" s="71"/>
      <c r="O16" s="157"/>
      <c r="P16" s="139" t="s">
        <v>104</v>
      </c>
      <c r="Q16" s="160">
        <v>21</v>
      </c>
      <c r="R16" s="163"/>
      <c r="S16" s="152">
        <v>0</v>
      </c>
      <c r="T16" s="146"/>
      <c r="U16" s="75"/>
      <c r="V16" s="115"/>
      <c r="W16" s="171">
        <v>1022</v>
      </c>
      <c r="X16" s="167">
        <v>0</v>
      </c>
      <c r="Y16" s="125">
        <v>0</v>
      </c>
      <c r="Z16" s="118">
        <v>0</v>
      </c>
      <c r="AA16">
        <f t="shared" si="7"/>
        <v>0</v>
      </c>
      <c r="AB16">
        <f t="shared" si="8"/>
        <v>0</v>
      </c>
      <c r="AC16">
        <f t="shared" si="9"/>
        <v>0</v>
      </c>
      <c r="AD16">
        <f t="shared" si="2"/>
        <v>0</v>
      </c>
      <c r="AE16">
        <f t="shared" si="3"/>
        <v>8</v>
      </c>
      <c r="AG16">
        <f t="shared" si="10"/>
        <v>10.943563388165682</v>
      </c>
      <c r="AH16">
        <f t="shared" si="4"/>
        <v>10.649781121194382</v>
      </c>
      <c r="AI16">
        <f t="shared" si="5"/>
        <v>10.330181121194382</v>
      </c>
      <c r="AJ16">
        <f t="shared" si="11"/>
        <v>7.453651237144535</v>
      </c>
    </row>
    <row r="17" spans="1:46" ht="12.75">
      <c r="A17" s="133">
        <v>9</v>
      </c>
      <c r="B17" s="139">
        <v>8.2</v>
      </c>
      <c r="C17" s="144">
        <v>7.7</v>
      </c>
      <c r="D17" s="139">
        <v>13.3</v>
      </c>
      <c r="E17" s="140">
        <v>7.7</v>
      </c>
      <c r="F17" s="131">
        <f t="shared" si="0"/>
        <v>10.5</v>
      </c>
      <c r="G17" s="65">
        <f t="shared" si="6"/>
        <v>92.97625232517525</v>
      </c>
      <c r="H17" s="148">
        <f t="shared" si="1"/>
        <v>7.133261390022668</v>
      </c>
      <c r="I17" s="155">
        <v>4.1</v>
      </c>
      <c r="J17" s="131"/>
      <c r="K17" s="66"/>
      <c r="L17" s="64"/>
      <c r="M17" s="64"/>
      <c r="N17" s="64"/>
      <c r="O17" s="112"/>
      <c r="P17" s="139" t="s">
        <v>104</v>
      </c>
      <c r="Q17" s="160">
        <v>21</v>
      </c>
      <c r="R17" s="162"/>
      <c r="S17" s="152">
        <v>0</v>
      </c>
      <c r="T17" s="131"/>
      <c r="U17" s="68"/>
      <c r="V17" s="148"/>
      <c r="W17" s="171">
        <v>1016</v>
      </c>
      <c r="X17" s="167">
        <v>0</v>
      </c>
      <c r="Y17" s="125">
        <v>0</v>
      </c>
      <c r="Z17" s="118">
        <v>0</v>
      </c>
      <c r="AA17">
        <f t="shared" si="7"/>
        <v>0</v>
      </c>
      <c r="AB17">
        <f t="shared" si="8"/>
        <v>0</v>
      </c>
      <c r="AC17">
        <f t="shared" si="9"/>
        <v>0</v>
      </c>
      <c r="AD17">
        <f t="shared" si="2"/>
        <v>0</v>
      </c>
      <c r="AE17">
        <f t="shared" si="3"/>
        <v>9</v>
      </c>
      <c r="AG17">
        <f t="shared" si="10"/>
        <v>10.869456390833992</v>
      </c>
      <c r="AH17">
        <f t="shared" si="4"/>
        <v>10.5055132003167</v>
      </c>
      <c r="AI17">
        <f t="shared" si="5"/>
        <v>10.106013200316701</v>
      </c>
      <c r="AJ17">
        <f t="shared" si="11"/>
        <v>7.133261390022668</v>
      </c>
      <c r="AT17">
        <f aca="true" t="shared" si="12" ref="AT17:AT47">V9*(10^(85/(18429.1+(67.53*B9)+(0.003*31)))-1)</f>
        <v>0</v>
      </c>
    </row>
    <row r="18" spans="1:46" ht="12.75">
      <c r="A18" s="134">
        <v>10</v>
      </c>
      <c r="B18" s="139">
        <v>10.1</v>
      </c>
      <c r="C18" s="144">
        <v>9.6</v>
      </c>
      <c r="D18" s="139">
        <v>17.1</v>
      </c>
      <c r="E18" s="140">
        <v>8.2</v>
      </c>
      <c r="F18" s="146">
        <f t="shared" si="0"/>
        <v>12.65</v>
      </c>
      <c r="G18" s="65">
        <f t="shared" si="6"/>
        <v>93.46847132832656</v>
      </c>
      <c r="H18" s="115">
        <f t="shared" si="1"/>
        <v>9.095051360804748</v>
      </c>
      <c r="I18" s="155">
        <v>8.3</v>
      </c>
      <c r="J18" s="146"/>
      <c r="K18" s="74"/>
      <c r="L18" s="71"/>
      <c r="M18" s="71"/>
      <c r="N18" s="71"/>
      <c r="O18" s="157"/>
      <c r="P18" s="139" t="s">
        <v>105</v>
      </c>
      <c r="Q18" s="160">
        <v>22</v>
      </c>
      <c r="R18" s="163"/>
      <c r="S18" s="152">
        <v>0</v>
      </c>
      <c r="T18" s="146"/>
      <c r="U18" s="75"/>
      <c r="V18" s="115"/>
      <c r="W18" s="171">
        <v>1011</v>
      </c>
      <c r="X18" s="167">
        <v>0</v>
      </c>
      <c r="Y18" s="125">
        <v>0</v>
      </c>
      <c r="Z18" s="118">
        <v>0</v>
      </c>
      <c r="AA18">
        <f t="shared" si="7"/>
        <v>0</v>
      </c>
      <c r="AB18">
        <f t="shared" si="8"/>
        <v>0</v>
      </c>
      <c r="AC18">
        <f t="shared" si="9"/>
        <v>0</v>
      </c>
      <c r="AD18">
        <f t="shared" si="2"/>
        <v>0</v>
      </c>
      <c r="AE18">
        <f t="shared" si="3"/>
        <v>10</v>
      </c>
      <c r="AG18">
        <f t="shared" si="10"/>
        <v>12.355786973925246</v>
      </c>
      <c r="AH18">
        <f t="shared" si="4"/>
        <v>11.948265205112428</v>
      </c>
      <c r="AI18">
        <f t="shared" si="5"/>
        <v>11.548765205112428</v>
      </c>
      <c r="AJ18">
        <f t="shared" si="11"/>
        <v>9.095051360804748</v>
      </c>
      <c r="AT18">
        <f t="shared" si="12"/>
        <v>0</v>
      </c>
    </row>
    <row r="19" spans="1:46" ht="12.75">
      <c r="A19" s="133">
        <v>11</v>
      </c>
      <c r="B19" s="139">
        <v>12.7</v>
      </c>
      <c r="C19" s="144">
        <v>10.1</v>
      </c>
      <c r="D19" s="139">
        <v>16</v>
      </c>
      <c r="E19" s="140">
        <v>8.3</v>
      </c>
      <c r="F19" s="131">
        <f t="shared" si="0"/>
        <v>12.15</v>
      </c>
      <c r="G19" s="65">
        <f t="shared" si="6"/>
        <v>70.02393189038403</v>
      </c>
      <c r="H19" s="148">
        <f t="shared" si="1"/>
        <v>7.380173272174236</v>
      </c>
      <c r="I19" s="155">
        <v>5.6</v>
      </c>
      <c r="J19" s="131"/>
      <c r="K19" s="66"/>
      <c r="L19" s="64"/>
      <c r="M19" s="64"/>
      <c r="N19" s="64"/>
      <c r="O19" s="112"/>
      <c r="P19" s="139" t="s">
        <v>102</v>
      </c>
      <c r="Q19" s="160">
        <v>30</v>
      </c>
      <c r="R19" s="162"/>
      <c r="S19" s="152">
        <v>0</v>
      </c>
      <c r="T19" s="131"/>
      <c r="U19" s="68"/>
      <c r="V19" s="148"/>
      <c r="W19" s="171">
        <v>1013</v>
      </c>
      <c r="X19" s="167">
        <v>0</v>
      </c>
      <c r="Y19" s="125">
        <v>0</v>
      </c>
      <c r="Z19" s="118">
        <v>0</v>
      </c>
      <c r="AA19">
        <f t="shared" si="7"/>
        <v>0</v>
      </c>
      <c r="AB19">
        <f t="shared" si="8"/>
        <v>0</v>
      </c>
      <c r="AC19">
        <f t="shared" si="9"/>
        <v>0</v>
      </c>
      <c r="AD19">
        <f t="shared" si="2"/>
        <v>0</v>
      </c>
      <c r="AE19">
        <f t="shared" si="3"/>
        <v>11</v>
      </c>
      <c r="AG19">
        <f t="shared" si="10"/>
        <v>14.678391653320906</v>
      </c>
      <c r="AH19">
        <f t="shared" si="4"/>
        <v>12.355786973925246</v>
      </c>
      <c r="AI19">
        <f t="shared" si="5"/>
        <v>10.278386973925247</v>
      </c>
      <c r="AJ19">
        <f t="shared" si="11"/>
        <v>7.380173272174236</v>
      </c>
      <c r="AT19">
        <f t="shared" si="12"/>
        <v>0</v>
      </c>
    </row>
    <row r="20" spans="1:46" ht="12.75">
      <c r="A20" s="134">
        <v>12</v>
      </c>
      <c r="B20" s="139">
        <v>11.9</v>
      </c>
      <c r="C20" s="144">
        <v>10.2</v>
      </c>
      <c r="D20" s="139">
        <v>17.4</v>
      </c>
      <c r="E20" s="140">
        <v>3.1</v>
      </c>
      <c r="F20" s="146">
        <f t="shared" si="0"/>
        <v>10.25</v>
      </c>
      <c r="G20" s="65">
        <f t="shared" si="6"/>
        <v>79.56670977184127</v>
      </c>
      <c r="H20" s="115">
        <f t="shared" si="1"/>
        <v>8.483147692460989</v>
      </c>
      <c r="I20" s="155">
        <v>-0.9</v>
      </c>
      <c r="J20" s="146"/>
      <c r="K20" s="74"/>
      <c r="L20" s="71"/>
      <c r="M20" s="71"/>
      <c r="N20" s="71"/>
      <c r="O20" s="157"/>
      <c r="P20" s="139" t="s">
        <v>106</v>
      </c>
      <c r="Q20" s="160">
        <v>14</v>
      </c>
      <c r="R20" s="163"/>
      <c r="S20" s="152">
        <v>3.3</v>
      </c>
      <c r="T20" s="146"/>
      <c r="U20" s="75"/>
      <c r="V20" s="115"/>
      <c r="W20" s="171">
        <v>1015</v>
      </c>
      <c r="X20" s="167">
        <v>0</v>
      </c>
      <c r="Y20" s="125">
        <v>0</v>
      </c>
      <c r="Z20" s="118">
        <v>0</v>
      </c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2"/>
        <v>0</v>
      </c>
      <c r="AE20">
        <f t="shared" si="3"/>
        <v>12</v>
      </c>
      <c r="AG20">
        <f t="shared" si="10"/>
        <v>13.925979168301964</v>
      </c>
      <c r="AH20">
        <f t="shared" si="4"/>
        <v>12.4387434277299</v>
      </c>
      <c r="AI20">
        <f t="shared" si="5"/>
        <v>11.080443427729898</v>
      </c>
      <c r="AJ20">
        <f t="shared" si="11"/>
        <v>8.483147692460989</v>
      </c>
      <c r="AT20">
        <f t="shared" si="12"/>
        <v>0</v>
      </c>
    </row>
    <row r="21" spans="1:46" ht="12.75">
      <c r="A21" s="133">
        <v>13</v>
      </c>
      <c r="B21" s="139">
        <v>10</v>
      </c>
      <c r="C21" s="144">
        <v>9.8</v>
      </c>
      <c r="D21" s="139">
        <v>13.9</v>
      </c>
      <c r="E21" s="140">
        <v>9.9</v>
      </c>
      <c r="F21" s="131">
        <f t="shared" si="0"/>
        <v>11.9</v>
      </c>
      <c r="G21" s="65">
        <f t="shared" si="6"/>
        <v>97.36594245896542</v>
      </c>
      <c r="H21" s="148">
        <f t="shared" si="1"/>
        <v>9.602199368311652</v>
      </c>
      <c r="I21" s="155">
        <v>8.4</v>
      </c>
      <c r="J21" s="131"/>
      <c r="K21" s="66"/>
      <c r="L21" s="64"/>
      <c r="M21" s="64"/>
      <c r="N21" s="64"/>
      <c r="O21" s="112"/>
      <c r="P21" s="139" t="s">
        <v>107</v>
      </c>
      <c r="Q21" s="160">
        <v>21</v>
      </c>
      <c r="R21" s="162"/>
      <c r="S21" s="152">
        <v>4.7</v>
      </c>
      <c r="T21" s="131"/>
      <c r="U21" s="68"/>
      <c r="V21" s="148"/>
      <c r="W21" s="171">
        <v>1011</v>
      </c>
      <c r="X21" s="167">
        <v>0</v>
      </c>
      <c r="Y21" s="125">
        <v>0</v>
      </c>
      <c r="Z21" s="118">
        <v>0</v>
      </c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2"/>
        <v>0</v>
      </c>
      <c r="AE21">
        <f t="shared" si="3"/>
        <v>13</v>
      </c>
      <c r="AG21">
        <f t="shared" si="10"/>
        <v>12.273317807277772</v>
      </c>
      <c r="AH21">
        <f t="shared" si="4"/>
        <v>12.109831554040031</v>
      </c>
      <c r="AI21">
        <f t="shared" si="5"/>
        <v>11.950031554040033</v>
      </c>
      <c r="AJ21">
        <f t="shared" si="11"/>
        <v>9.602199368311652</v>
      </c>
      <c r="AT21">
        <f t="shared" si="12"/>
        <v>0</v>
      </c>
    </row>
    <row r="22" spans="1:46" ht="12.75">
      <c r="A22" s="134">
        <v>14</v>
      </c>
      <c r="B22" s="139">
        <v>11</v>
      </c>
      <c r="C22" s="144">
        <v>10.2</v>
      </c>
      <c r="D22" s="139">
        <v>15.4</v>
      </c>
      <c r="E22" s="140">
        <v>9.2</v>
      </c>
      <c r="F22" s="146">
        <f t="shared" si="0"/>
        <v>12.3</v>
      </c>
      <c r="G22" s="65">
        <f t="shared" si="6"/>
        <v>89.93393721964699</v>
      </c>
      <c r="H22" s="115">
        <f t="shared" si="1"/>
        <v>9.413784493647436</v>
      </c>
      <c r="I22" s="155">
        <v>7</v>
      </c>
      <c r="J22" s="146"/>
      <c r="K22" s="74"/>
      <c r="L22" s="71"/>
      <c r="M22" s="71"/>
      <c r="N22" s="71"/>
      <c r="O22" s="157"/>
      <c r="P22" s="139" t="s">
        <v>106</v>
      </c>
      <c r="Q22" s="160">
        <v>28</v>
      </c>
      <c r="R22" s="163"/>
      <c r="S22" s="152">
        <v>0.2</v>
      </c>
      <c r="T22" s="146"/>
      <c r="U22" s="75"/>
      <c r="V22" s="115"/>
      <c r="W22" s="171">
        <v>1005</v>
      </c>
      <c r="X22" s="167">
        <v>0</v>
      </c>
      <c r="Y22" s="125">
        <v>0</v>
      </c>
      <c r="Z22" s="118">
        <v>0</v>
      </c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2"/>
        <v>0</v>
      </c>
      <c r="AE22">
        <f t="shared" si="3"/>
        <v>14</v>
      </c>
      <c r="AG22">
        <f t="shared" si="10"/>
        <v>13.120234466007751</v>
      </c>
      <c r="AH22">
        <f t="shared" si="4"/>
        <v>12.4387434277299</v>
      </c>
      <c r="AI22">
        <f t="shared" si="5"/>
        <v>11.7995434277299</v>
      </c>
      <c r="AJ22">
        <f t="shared" si="11"/>
        <v>9.413784493647436</v>
      </c>
      <c r="AT22">
        <f t="shared" si="12"/>
        <v>0</v>
      </c>
    </row>
    <row r="23" spans="1:46" ht="12.75">
      <c r="A23" s="133">
        <v>15</v>
      </c>
      <c r="B23" s="139">
        <v>11.5</v>
      </c>
      <c r="C23" s="144">
        <v>10.6</v>
      </c>
      <c r="D23" s="139">
        <v>18.3</v>
      </c>
      <c r="E23" s="140">
        <v>9.8</v>
      </c>
      <c r="F23" s="131">
        <f t="shared" si="0"/>
        <v>14.05</v>
      </c>
      <c r="G23" s="65">
        <f t="shared" si="6"/>
        <v>88.894051510312</v>
      </c>
      <c r="H23" s="148">
        <f t="shared" si="1"/>
        <v>9.734108790304987</v>
      </c>
      <c r="I23" s="155">
        <v>7.2</v>
      </c>
      <c r="J23" s="131"/>
      <c r="K23" s="66"/>
      <c r="L23" s="64"/>
      <c r="M23" s="64"/>
      <c r="N23" s="64"/>
      <c r="O23" s="112"/>
      <c r="P23" s="139" t="s">
        <v>106</v>
      </c>
      <c r="Q23" s="160">
        <v>21</v>
      </c>
      <c r="R23" s="162"/>
      <c r="S23" s="152">
        <v>0</v>
      </c>
      <c r="T23" s="131"/>
      <c r="U23" s="68"/>
      <c r="V23" s="148"/>
      <c r="W23" s="171">
        <v>1019</v>
      </c>
      <c r="X23" s="167">
        <v>0</v>
      </c>
      <c r="Y23" s="125">
        <v>0</v>
      </c>
      <c r="Z23" s="118">
        <v>0</v>
      </c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2"/>
        <v>0</v>
      </c>
      <c r="AE23">
        <f t="shared" si="3"/>
        <v>15</v>
      </c>
      <c r="AG23">
        <f t="shared" si="10"/>
        <v>13.56265263970658</v>
      </c>
      <c r="AH23">
        <f t="shared" si="4"/>
        <v>12.775491423705457</v>
      </c>
      <c r="AI23">
        <f t="shared" si="5"/>
        <v>12.056391423705456</v>
      </c>
      <c r="AJ23">
        <f t="shared" si="11"/>
        <v>9.734108790304987</v>
      </c>
      <c r="AT23">
        <f t="shared" si="12"/>
        <v>0</v>
      </c>
    </row>
    <row r="24" spans="1:46" ht="12.75">
      <c r="A24" s="134">
        <v>16</v>
      </c>
      <c r="B24" s="139">
        <v>9.1</v>
      </c>
      <c r="C24" s="144">
        <v>8.9</v>
      </c>
      <c r="D24" s="139">
        <v>24.2</v>
      </c>
      <c r="E24" s="140">
        <v>7.7</v>
      </c>
      <c r="F24" s="146">
        <f t="shared" si="0"/>
        <v>15.95</v>
      </c>
      <c r="G24" s="65">
        <f t="shared" si="6"/>
        <v>97.27509783158703</v>
      </c>
      <c r="H24" s="115">
        <f t="shared" si="1"/>
        <v>8.691279827286124</v>
      </c>
      <c r="I24" s="155">
        <v>3.5</v>
      </c>
      <c r="J24" s="146"/>
      <c r="K24" s="74"/>
      <c r="L24" s="71"/>
      <c r="M24" s="71"/>
      <c r="N24" s="71"/>
      <c r="O24" s="157"/>
      <c r="P24" s="139" t="s">
        <v>106</v>
      </c>
      <c r="Q24" s="160">
        <v>11</v>
      </c>
      <c r="R24" s="163"/>
      <c r="S24" s="152">
        <v>0</v>
      </c>
      <c r="T24" s="146"/>
      <c r="U24" s="75"/>
      <c r="V24" s="115"/>
      <c r="W24" s="171">
        <v>1021</v>
      </c>
      <c r="X24" s="167">
        <v>0</v>
      </c>
      <c r="Y24" s="125">
        <v>0</v>
      </c>
      <c r="Z24" s="118">
        <v>0</v>
      </c>
      <c r="AA24">
        <f t="shared" si="7"/>
        <v>16</v>
      </c>
      <c r="AB24">
        <f t="shared" si="8"/>
        <v>0</v>
      </c>
      <c r="AC24">
        <f t="shared" si="9"/>
        <v>0</v>
      </c>
      <c r="AD24">
        <f t="shared" si="2"/>
        <v>0</v>
      </c>
      <c r="AE24">
        <f t="shared" si="3"/>
        <v>16</v>
      </c>
      <c r="AG24">
        <f t="shared" si="10"/>
        <v>11.552622622814317</v>
      </c>
      <c r="AH24">
        <f t="shared" si="4"/>
        <v>11.397624958456682</v>
      </c>
      <c r="AI24">
        <f t="shared" si="5"/>
        <v>11.237824958456683</v>
      </c>
      <c r="AJ24">
        <f t="shared" si="11"/>
        <v>8.691279827286124</v>
      </c>
      <c r="AT24">
        <f t="shared" si="12"/>
        <v>0</v>
      </c>
    </row>
    <row r="25" spans="1:46" ht="12.75">
      <c r="A25" s="133">
        <v>17</v>
      </c>
      <c r="B25" s="139">
        <v>14.2</v>
      </c>
      <c r="C25" s="144">
        <v>12.7</v>
      </c>
      <c r="D25" s="139">
        <v>22.5</v>
      </c>
      <c r="E25" s="140">
        <v>9.1</v>
      </c>
      <c r="F25" s="131">
        <f t="shared" si="0"/>
        <v>15.8</v>
      </c>
      <c r="G25" s="65">
        <f t="shared" si="6"/>
        <v>83.281451948531</v>
      </c>
      <c r="H25" s="148">
        <f t="shared" si="1"/>
        <v>11.407569145197774</v>
      </c>
      <c r="I25" s="155">
        <v>9.2</v>
      </c>
      <c r="J25" s="131"/>
      <c r="K25" s="66"/>
      <c r="L25" s="64"/>
      <c r="M25" s="64"/>
      <c r="N25" s="64"/>
      <c r="O25" s="112"/>
      <c r="P25" s="139" t="s">
        <v>108</v>
      </c>
      <c r="Q25" s="160">
        <v>28</v>
      </c>
      <c r="R25" s="162"/>
      <c r="S25" s="152">
        <v>7.3</v>
      </c>
      <c r="T25" s="131"/>
      <c r="U25" s="68"/>
      <c r="V25" s="148"/>
      <c r="W25" s="171">
        <v>1014</v>
      </c>
      <c r="X25" s="167">
        <v>0</v>
      </c>
      <c r="Y25" s="125">
        <v>0</v>
      </c>
      <c r="Z25" s="118">
        <v>0</v>
      </c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2"/>
        <v>0</v>
      </c>
      <c r="AE25">
        <f t="shared" si="3"/>
        <v>17</v>
      </c>
      <c r="AG25">
        <f t="shared" si="10"/>
        <v>16.185946976106578</v>
      </c>
      <c r="AH25">
        <f t="shared" si="4"/>
        <v>14.678391653320906</v>
      </c>
      <c r="AI25">
        <f t="shared" si="5"/>
        <v>13.479891653320905</v>
      </c>
      <c r="AJ25">
        <f t="shared" si="11"/>
        <v>11.407569145197774</v>
      </c>
      <c r="AT25">
        <f t="shared" si="12"/>
        <v>0</v>
      </c>
    </row>
    <row r="26" spans="1:46" ht="12.75">
      <c r="A26" s="134">
        <v>18</v>
      </c>
      <c r="B26" s="139">
        <v>12.9</v>
      </c>
      <c r="C26" s="144">
        <v>12.7</v>
      </c>
      <c r="D26" s="139">
        <v>16.6</v>
      </c>
      <c r="E26" s="140">
        <v>9.8</v>
      </c>
      <c r="F26" s="146">
        <f t="shared" si="0"/>
        <v>13.200000000000001</v>
      </c>
      <c r="G26" s="65">
        <f t="shared" si="6"/>
        <v>97.62375690822641</v>
      </c>
      <c r="H26" s="115">
        <f t="shared" si="1"/>
        <v>12.533158566539468</v>
      </c>
      <c r="I26" s="155">
        <v>9.7</v>
      </c>
      <c r="J26" s="146"/>
      <c r="K26" s="74"/>
      <c r="L26" s="71"/>
      <c r="M26" s="71"/>
      <c r="N26" s="71"/>
      <c r="O26" s="157"/>
      <c r="P26" s="139" t="s">
        <v>109</v>
      </c>
      <c r="Q26" s="160">
        <v>22</v>
      </c>
      <c r="R26" s="163"/>
      <c r="S26" s="152" t="s">
        <v>110</v>
      </c>
      <c r="T26" s="146"/>
      <c r="U26" s="75"/>
      <c r="V26" s="115"/>
      <c r="W26" s="171">
        <v>1012</v>
      </c>
      <c r="X26" s="167">
        <v>0</v>
      </c>
      <c r="Y26" s="125">
        <v>0</v>
      </c>
      <c r="Z26" s="118">
        <v>0</v>
      </c>
      <c r="AA26">
        <f t="shared" si="7"/>
        <v>0</v>
      </c>
      <c r="AB26">
        <f t="shared" si="8"/>
        <v>0</v>
      </c>
      <c r="AC26">
        <f t="shared" si="9"/>
        <v>0</v>
      </c>
      <c r="AD26">
        <f t="shared" si="2"/>
        <v>0</v>
      </c>
      <c r="AE26">
        <f t="shared" si="3"/>
        <v>18</v>
      </c>
      <c r="AG26">
        <f t="shared" si="10"/>
        <v>14.871986197959439</v>
      </c>
      <c r="AH26">
        <f t="shared" si="4"/>
        <v>14.678391653320906</v>
      </c>
      <c r="AI26">
        <f t="shared" si="5"/>
        <v>14.518591653320906</v>
      </c>
      <c r="AJ26">
        <f t="shared" si="11"/>
        <v>12.533158566539468</v>
      </c>
      <c r="AT26">
        <f t="shared" si="12"/>
        <v>0</v>
      </c>
    </row>
    <row r="27" spans="1:46" ht="12.75">
      <c r="A27" s="133">
        <v>19</v>
      </c>
      <c r="B27" s="139">
        <v>16</v>
      </c>
      <c r="C27" s="144">
        <v>14.2</v>
      </c>
      <c r="D27" s="139">
        <v>18.8</v>
      </c>
      <c r="E27" s="140">
        <v>10.9</v>
      </c>
      <c r="F27" s="131">
        <f t="shared" si="0"/>
        <v>14.850000000000001</v>
      </c>
      <c r="G27" s="65">
        <f t="shared" si="6"/>
        <v>81.15127873940249</v>
      </c>
      <c r="H27" s="148">
        <f t="shared" si="1"/>
        <v>12.771915109555696</v>
      </c>
      <c r="I27" s="155">
        <v>7.6</v>
      </c>
      <c r="J27" s="131"/>
      <c r="K27" s="66"/>
      <c r="L27" s="64"/>
      <c r="M27" s="64"/>
      <c r="N27" s="64"/>
      <c r="O27" s="112"/>
      <c r="P27" s="139" t="s">
        <v>103</v>
      </c>
      <c r="Q27" s="160">
        <v>24</v>
      </c>
      <c r="R27" s="162"/>
      <c r="S27" s="152" t="s">
        <v>110</v>
      </c>
      <c r="T27" s="131"/>
      <c r="U27" s="68"/>
      <c r="V27" s="148"/>
      <c r="W27" s="171">
        <v>1017</v>
      </c>
      <c r="X27" s="167">
        <v>0</v>
      </c>
      <c r="Y27" s="125">
        <v>0</v>
      </c>
      <c r="Z27" s="118">
        <v>0</v>
      </c>
      <c r="AA27">
        <f t="shared" si="7"/>
        <v>0</v>
      </c>
      <c r="AB27">
        <f t="shared" si="8"/>
        <v>0</v>
      </c>
      <c r="AC27">
        <f t="shared" si="9"/>
        <v>0</v>
      </c>
      <c r="AD27">
        <f t="shared" si="2"/>
        <v>0</v>
      </c>
      <c r="AE27">
        <f t="shared" si="3"/>
        <v>19</v>
      </c>
      <c r="AG27">
        <f t="shared" si="10"/>
        <v>18.173154145192665</v>
      </c>
      <c r="AH27">
        <f t="shared" si="4"/>
        <v>16.185946976106578</v>
      </c>
      <c r="AI27">
        <f t="shared" si="5"/>
        <v>14.747746976106578</v>
      </c>
      <c r="AJ27">
        <f t="shared" si="11"/>
        <v>12.771915109555696</v>
      </c>
      <c r="AT27">
        <f t="shared" si="12"/>
        <v>0</v>
      </c>
    </row>
    <row r="28" spans="1:46" ht="12.75">
      <c r="A28" s="134">
        <v>20</v>
      </c>
      <c r="B28" s="139">
        <v>13</v>
      </c>
      <c r="C28" s="144">
        <v>11.8</v>
      </c>
      <c r="D28" s="139">
        <v>17.8</v>
      </c>
      <c r="E28" s="140">
        <v>12.3</v>
      </c>
      <c r="F28" s="146">
        <f t="shared" si="0"/>
        <v>15.05</v>
      </c>
      <c r="G28" s="65">
        <f t="shared" si="6"/>
        <v>86.01121897239727</v>
      </c>
      <c r="H28" s="115">
        <f t="shared" si="1"/>
        <v>10.717070089948361</v>
      </c>
      <c r="I28" s="155">
        <v>11.1</v>
      </c>
      <c r="J28" s="146"/>
      <c r="K28" s="74"/>
      <c r="L28" s="71"/>
      <c r="M28" s="71"/>
      <c r="N28" s="71"/>
      <c r="O28" s="157"/>
      <c r="P28" s="139" t="s">
        <v>108</v>
      </c>
      <c r="Q28" s="160">
        <v>24</v>
      </c>
      <c r="R28" s="163"/>
      <c r="S28" s="152">
        <v>8.2</v>
      </c>
      <c r="T28" s="146"/>
      <c r="U28" s="75"/>
      <c r="V28" s="115"/>
      <c r="W28" s="171">
        <v>1012</v>
      </c>
      <c r="X28" s="167">
        <v>0</v>
      </c>
      <c r="Y28" s="125">
        <v>0</v>
      </c>
      <c r="Z28" s="118">
        <v>0</v>
      </c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2"/>
        <v>0</v>
      </c>
      <c r="AE28">
        <f t="shared" si="3"/>
        <v>20</v>
      </c>
      <c r="AG28">
        <f t="shared" si="10"/>
        <v>14.96962212299885</v>
      </c>
      <c r="AH28">
        <f t="shared" si="4"/>
        <v>13.834354463552966</v>
      </c>
      <c r="AI28">
        <f t="shared" si="5"/>
        <v>12.875554463552966</v>
      </c>
      <c r="AJ28">
        <f t="shared" si="11"/>
        <v>10.717070089948361</v>
      </c>
      <c r="AT28">
        <f t="shared" si="12"/>
        <v>0</v>
      </c>
    </row>
    <row r="29" spans="1:46" ht="12.75">
      <c r="A29" s="133">
        <v>21</v>
      </c>
      <c r="B29" s="139">
        <v>12.3</v>
      </c>
      <c r="C29" s="144">
        <v>12</v>
      </c>
      <c r="D29" s="139">
        <v>16.8</v>
      </c>
      <c r="E29" s="140">
        <v>12.1</v>
      </c>
      <c r="F29" s="131">
        <f t="shared" si="0"/>
        <v>14.45</v>
      </c>
      <c r="G29" s="65">
        <f t="shared" si="6"/>
        <v>96.36729305110782</v>
      </c>
      <c r="H29" s="148">
        <f t="shared" si="1"/>
        <v>11.738684653001128</v>
      </c>
      <c r="I29" s="155">
        <v>9.9</v>
      </c>
      <c r="J29" s="131"/>
      <c r="K29" s="66"/>
      <c r="L29" s="64"/>
      <c r="M29" s="64"/>
      <c r="N29" s="64"/>
      <c r="O29" s="112"/>
      <c r="P29" s="139" t="s">
        <v>106</v>
      </c>
      <c r="Q29" s="160">
        <v>22</v>
      </c>
      <c r="R29" s="162"/>
      <c r="S29" s="152">
        <v>5.5</v>
      </c>
      <c r="T29" s="131"/>
      <c r="U29" s="68"/>
      <c r="V29" s="148"/>
      <c r="W29" s="171">
        <v>1004</v>
      </c>
      <c r="X29" s="167">
        <v>0</v>
      </c>
      <c r="Y29" s="125">
        <v>0</v>
      </c>
      <c r="Z29" s="118">
        <v>0</v>
      </c>
      <c r="AA29">
        <f t="shared" si="7"/>
        <v>0</v>
      </c>
      <c r="AB29">
        <f t="shared" si="8"/>
        <v>0</v>
      </c>
      <c r="AC29">
        <f t="shared" si="9"/>
        <v>0</v>
      </c>
      <c r="AD29">
        <f t="shared" si="2"/>
        <v>0</v>
      </c>
      <c r="AE29">
        <f t="shared" si="3"/>
        <v>21</v>
      </c>
      <c r="AG29">
        <f t="shared" si="10"/>
        <v>14.297835429263056</v>
      </c>
      <c r="AH29">
        <f t="shared" si="4"/>
        <v>14.01813696808305</v>
      </c>
      <c r="AI29">
        <f t="shared" si="5"/>
        <v>13.77843696808305</v>
      </c>
      <c r="AJ29">
        <f t="shared" si="11"/>
        <v>11.738684653001128</v>
      </c>
      <c r="AT29">
        <f t="shared" si="12"/>
        <v>0</v>
      </c>
    </row>
    <row r="30" spans="1:46" ht="12.75">
      <c r="A30" s="134">
        <v>22</v>
      </c>
      <c r="B30" s="139">
        <v>11.9</v>
      </c>
      <c r="C30" s="144">
        <v>11.4</v>
      </c>
      <c r="D30" s="139">
        <v>17.4</v>
      </c>
      <c r="E30" s="140">
        <v>11.1</v>
      </c>
      <c r="F30" s="146">
        <f t="shared" si="0"/>
        <v>14.25</v>
      </c>
      <c r="G30" s="65">
        <f t="shared" si="6"/>
        <v>93.87946032359127</v>
      </c>
      <c r="H30" s="115">
        <f t="shared" si="1"/>
        <v>10.94647463949176</v>
      </c>
      <c r="I30" s="155">
        <v>8.8</v>
      </c>
      <c r="J30" s="146"/>
      <c r="K30" s="74"/>
      <c r="L30" s="71"/>
      <c r="M30" s="71"/>
      <c r="N30" s="71"/>
      <c r="O30" s="157"/>
      <c r="P30" s="139" t="s">
        <v>108</v>
      </c>
      <c r="Q30" s="160">
        <v>40</v>
      </c>
      <c r="R30" s="163"/>
      <c r="S30" s="152" t="s">
        <v>110</v>
      </c>
      <c r="T30" s="146"/>
      <c r="U30" s="75"/>
      <c r="V30" s="115"/>
      <c r="W30" s="171">
        <v>994</v>
      </c>
      <c r="X30" s="167">
        <v>0</v>
      </c>
      <c r="Y30" s="125">
        <v>0</v>
      </c>
      <c r="Z30" s="118">
        <v>0</v>
      </c>
      <c r="AA30">
        <f t="shared" si="7"/>
        <v>0</v>
      </c>
      <c r="AB30">
        <f t="shared" si="8"/>
        <v>0</v>
      </c>
      <c r="AC30">
        <f t="shared" si="9"/>
        <v>0</v>
      </c>
      <c r="AD30">
        <f t="shared" si="2"/>
        <v>0</v>
      </c>
      <c r="AE30">
        <f t="shared" si="3"/>
        <v>22</v>
      </c>
      <c r="AG30">
        <f t="shared" si="10"/>
        <v>13.925979168301964</v>
      </c>
      <c r="AH30">
        <f t="shared" si="4"/>
        <v>13.473134087977627</v>
      </c>
      <c r="AI30">
        <f t="shared" si="5"/>
        <v>13.073634087977627</v>
      </c>
      <c r="AJ30">
        <f t="shared" si="11"/>
        <v>10.94647463949176</v>
      </c>
      <c r="AT30">
        <f t="shared" si="12"/>
        <v>0</v>
      </c>
    </row>
    <row r="31" spans="1:46" ht="12.75">
      <c r="A31" s="133">
        <v>23</v>
      </c>
      <c r="B31" s="139">
        <v>12.5</v>
      </c>
      <c r="C31" s="144">
        <v>11.5</v>
      </c>
      <c r="D31" s="139">
        <v>17.4</v>
      </c>
      <c r="E31" s="140">
        <v>11.2</v>
      </c>
      <c r="F31" s="131">
        <f t="shared" si="0"/>
        <v>14.299999999999999</v>
      </c>
      <c r="G31" s="65">
        <f t="shared" si="6"/>
        <v>88.10408752715236</v>
      </c>
      <c r="H31" s="148">
        <f t="shared" si="1"/>
        <v>10.586095733568294</v>
      </c>
      <c r="I31" s="155">
        <v>8.9</v>
      </c>
      <c r="J31" s="131"/>
      <c r="K31" s="66"/>
      <c r="L31" s="64"/>
      <c r="M31" s="64"/>
      <c r="N31" s="64"/>
      <c r="O31" s="112"/>
      <c r="P31" s="139" t="s">
        <v>106</v>
      </c>
      <c r="Q31" s="160">
        <v>26</v>
      </c>
      <c r="R31" s="162"/>
      <c r="S31" s="152">
        <v>3.3</v>
      </c>
      <c r="T31" s="131"/>
      <c r="U31" s="68"/>
      <c r="V31" s="148"/>
      <c r="W31" s="171">
        <v>1003</v>
      </c>
      <c r="X31" s="167">
        <v>0</v>
      </c>
      <c r="Y31" s="125">
        <v>0</v>
      </c>
      <c r="Z31" s="118">
        <v>0</v>
      </c>
      <c r="AA31">
        <f t="shared" si="7"/>
        <v>0</v>
      </c>
      <c r="AB31">
        <f t="shared" si="8"/>
        <v>0</v>
      </c>
      <c r="AC31">
        <f t="shared" si="9"/>
        <v>0</v>
      </c>
      <c r="AD31">
        <f t="shared" si="2"/>
        <v>0</v>
      </c>
      <c r="AE31">
        <f t="shared" si="3"/>
        <v>23</v>
      </c>
      <c r="AG31">
        <f t="shared" si="10"/>
        <v>14.487015299685174</v>
      </c>
      <c r="AH31">
        <f t="shared" si="4"/>
        <v>13.56265263970658</v>
      </c>
      <c r="AI31">
        <f t="shared" si="5"/>
        <v>12.76365263970658</v>
      </c>
      <c r="AJ31">
        <f t="shared" si="11"/>
        <v>10.586095733568294</v>
      </c>
      <c r="AT31">
        <f t="shared" si="12"/>
        <v>0</v>
      </c>
    </row>
    <row r="32" spans="1:46" ht="12.75">
      <c r="A32" s="134">
        <v>24</v>
      </c>
      <c r="B32" s="139">
        <v>10.2</v>
      </c>
      <c r="C32" s="144">
        <v>10.1</v>
      </c>
      <c r="D32" s="139">
        <v>16</v>
      </c>
      <c r="E32" s="140">
        <v>9.6</v>
      </c>
      <c r="F32" s="146">
        <f t="shared" si="0"/>
        <v>12.8</v>
      </c>
      <c r="G32" s="65">
        <f t="shared" si="6"/>
        <v>98.69073226929342</v>
      </c>
      <c r="H32" s="115">
        <f t="shared" si="1"/>
        <v>10.003124217885052</v>
      </c>
      <c r="I32" s="155">
        <v>8.3</v>
      </c>
      <c r="J32" s="146"/>
      <c r="K32" s="74"/>
      <c r="L32" s="71"/>
      <c r="M32" s="71"/>
      <c r="N32" s="71"/>
      <c r="O32" s="157"/>
      <c r="P32" s="139" t="s">
        <v>108</v>
      </c>
      <c r="Q32" s="160">
        <v>38</v>
      </c>
      <c r="R32" s="163"/>
      <c r="S32" s="152">
        <v>0.9</v>
      </c>
      <c r="T32" s="146"/>
      <c r="U32" s="75"/>
      <c r="V32" s="115"/>
      <c r="W32" s="171">
        <v>1000</v>
      </c>
      <c r="X32" s="167">
        <v>0</v>
      </c>
      <c r="Y32" s="125">
        <v>0</v>
      </c>
      <c r="Z32" s="118">
        <v>0</v>
      </c>
      <c r="AA32">
        <f t="shared" si="7"/>
        <v>0</v>
      </c>
      <c r="AB32">
        <f t="shared" si="8"/>
        <v>0</v>
      </c>
      <c r="AC32">
        <f t="shared" si="9"/>
        <v>0</v>
      </c>
      <c r="AD32">
        <f t="shared" si="2"/>
        <v>0</v>
      </c>
      <c r="AE32">
        <f t="shared" si="3"/>
        <v>24</v>
      </c>
      <c r="AG32">
        <f t="shared" si="10"/>
        <v>12.4387434277299</v>
      </c>
      <c r="AH32">
        <f t="shared" si="4"/>
        <v>12.355786973925246</v>
      </c>
      <c r="AI32">
        <f t="shared" si="5"/>
        <v>12.275886973925246</v>
      </c>
      <c r="AJ32">
        <f t="shared" si="11"/>
        <v>10.003124217885052</v>
      </c>
      <c r="AT32">
        <f t="shared" si="12"/>
        <v>0</v>
      </c>
    </row>
    <row r="33" spans="1:46" ht="12.75">
      <c r="A33" s="133">
        <v>25</v>
      </c>
      <c r="B33" s="139">
        <v>12.5</v>
      </c>
      <c r="C33" s="144">
        <v>10.1</v>
      </c>
      <c r="D33" s="139">
        <v>14.2</v>
      </c>
      <c r="E33" s="140">
        <v>7.5</v>
      </c>
      <c r="F33" s="131">
        <f t="shared" si="0"/>
        <v>10.85</v>
      </c>
      <c r="G33" s="65">
        <f t="shared" si="6"/>
        <v>72.05201870776021</v>
      </c>
      <c r="H33" s="148">
        <f t="shared" si="1"/>
        <v>7.605835505696948</v>
      </c>
      <c r="I33" s="155">
        <v>5.3</v>
      </c>
      <c r="J33" s="131"/>
      <c r="K33" s="66"/>
      <c r="L33" s="64"/>
      <c r="M33" s="64"/>
      <c r="N33" s="64"/>
      <c r="O33" s="112"/>
      <c r="P33" s="139" t="s">
        <v>106</v>
      </c>
      <c r="Q33" s="160">
        <v>27</v>
      </c>
      <c r="R33" s="162"/>
      <c r="S33" s="152">
        <v>11.4</v>
      </c>
      <c r="T33" s="131"/>
      <c r="U33" s="68"/>
      <c r="V33" s="148"/>
      <c r="W33" s="171">
        <v>1006</v>
      </c>
      <c r="X33" s="167">
        <v>0</v>
      </c>
      <c r="Y33" s="125">
        <v>0</v>
      </c>
      <c r="Z33" s="118">
        <v>0</v>
      </c>
      <c r="AA33">
        <f t="shared" si="7"/>
        <v>0</v>
      </c>
      <c r="AB33">
        <f t="shared" si="8"/>
        <v>0</v>
      </c>
      <c r="AC33">
        <f t="shared" si="9"/>
        <v>0</v>
      </c>
      <c r="AD33">
        <f t="shared" si="2"/>
        <v>25</v>
      </c>
      <c r="AE33">
        <f t="shared" si="3"/>
        <v>25</v>
      </c>
      <c r="AG33">
        <f t="shared" si="10"/>
        <v>14.487015299685174</v>
      </c>
      <c r="AH33">
        <f t="shared" si="4"/>
        <v>12.355786973925246</v>
      </c>
      <c r="AI33">
        <f t="shared" si="5"/>
        <v>10.438186973925246</v>
      </c>
      <c r="AJ33">
        <f t="shared" si="11"/>
        <v>7.605835505696948</v>
      </c>
      <c r="AT33">
        <f t="shared" si="12"/>
        <v>0</v>
      </c>
    </row>
    <row r="34" spans="1:46" ht="12.75">
      <c r="A34" s="134">
        <v>26</v>
      </c>
      <c r="B34" s="139">
        <v>8.7</v>
      </c>
      <c r="C34" s="144">
        <v>8.3</v>
      </c>
      <c r="D34" s="139">
        <v>14.3</v>
      </c>
      <c r="E34" s="140">
        <v>8.5</v>
      </c>
      <c r="F34" s="146">
        <f t="shared" si="0"/>
        <v>11.4</v>
      </c>
      <c r="G34" s="65">
        <f t="shared" si="6"/>
        <v>94.48174392759292</v>
      </c>
      <c r="H34" s="115">
        <f t="shared" si="1"/>
        <v>7.8643847308524535</v>
      </c>
      <c r="I34" s="155">
        <v>7.3</v>
      </c>
      <c r="J34" s="146"/>
      <c r="K34" s="74"/>
      <c r="L34" s="71"/>
      <c r="M34" s="71"/>
      <c r="N34" s="71"/>
      <c r="O34" s="157"/>
      <c r="P34" s="139" t="s">
        <v>106</v>
      </c>
      <c r="Q34" s="160">
        <v>17</v>
      </c>
      <c r="R34" s="163"/>
      <c r="S34" s="152">
        <v>1.2</v>
      </c>
      <c r="T34" s="146"/>
      <c r="U34" s="75"/>
      <c r="V34" s="115"/>
      <c r="W34" s="171">
        <v>1000</v>
      </c>
      <c r="X34" s="167">
        <v>0</v>
      </c>
      <c r="Y34" s="125">
        <v>0</v>
      </c>
      <c r="Z34" s="118">
        <v>0</v>
      </c>
      <c r="AA34">
        <f t="shared" si="7"/>
        <v>0</v>
      </c>
      <c r="AB34">
        <f t="shared" si="8"/>
        <v>0</v>
      </c>
      <c r="AC34">
        <f t="shared" si="9"/>
        <v>0</v>
      </c>
      <c r="AE34">
        <f t="shared" si="3"/>
        <v>26</v>
      </c>
      <c r="AG34">
        <f t="shared" si="10"/>
        <v>11.244461571652899</v>
      </c>
      <c r="AH34">
        <f t="shared" si="4"/>
        <v>10.943563388165682</v>
      </c>
      <c r="AI34">
        <f t="shared" si="5"/>
        <v>10.623963388165683</v>
      </c>
      <c r="AJ34">
        <f t="shared" si="11"/>
        <v>7.8643847308524535</v>
      </c>
      <c r="AT34">
        <f t="shared" si="12"/>
        <v>0</v>
      </c>
    </row>
    <row r="35" spans="1:46" ht="12.75">
      <c r="A35" s="133">
        <v>27</v>
      </c>
      <c r="B35" s="139">
        <v>7.2</v>
      </c>
      <c r="C35" s="144">
        <v>7.1</v>
      </c>
      <c r="D35" s="139">
        <v>17.9</v>
      </c>
      <c r="E35" s="140">
        <v>4</v>
      </c>
      <c r="F35" s="131">
        <f t="shared" si="0"/>
        <v>10.95</v>
      </c>
      <c r="G35" s="65">
        <f t="shared" si="6"/>
        <v>98.52977083071734</v>
      </c>
      <c r="H35" s="148">
        <f t="shared" si="1"/>
        <v>6.9840542508483505</v>
      </c>
      <c r="I35" s="155">
        <v>1.9</v>
      </c>
      <c r="J35" s="131"/>
      <c r="K35" s="66"/>
      <c r="L35" s="64"/>
      <c r="M35" s="64"/>
      <c r="N35" s="64"/>
      <c r="O35" s="112"/>
      <c r="P35" s="139" t="s">
        <v>106</v>
      </c>
      <c r="Q35" s="160">
        <v>15</v>
      </c>
      <c r="R35" s="162"/>
      <c r="S35" s="152" t="s">
        <v>110</v>
      </c>
      <c r="T35" s="131"/>
      <c r="U35" s="68"/>
      <c r="V35" s="148"/>
      <c r="W35" s="171">
        <v>1005</v>
      </c>
      <c r="X35" s="167">
        <v>0</v>
      </c>
      <c r="Y35" s="125">
        <v>0</v>
      </c>
      <c r="Z35" s="118">
        <v>0</v>
      </c>
      <c r="AA35">
        <f t="shared" si="7"/>
        <v>0</v>
      </c>
      <c r="AB35">
        <f t="shared" si="8"/>
        <v>0</v>
      </c>
      <c r="AC35">
        <f t="shared" si="9"/>
        <v>0</v>
      </c>
      <c r="AD35">
        <f>IF((MAX($S$9:$S$39)=$S35),A35,0)</f>
        <v>0</v>
      </c>
      <c r="AE35">
        <f t="shared" si="3"/>
        <v>27</v>
      </c>
      <c r="AG35">
        <f t="shared" si="10"/>
        <v>10.152351501423265</v>
      </c>
      <c r="AH35">
        <f t="shared" si="4"/>
        <v>10.082988668281233</v>
      </c>
      <c r="AI35">
        <f t="shared" si="5"/>
        <v>10.003088668281233</v>
      </c>
      <c r="AJ35">
        <f t="shared" si="11"/>
        <v>6.9840542508483505</v>
      </c>
      <c r="AT35">
        <f t="shared" si="12"/>
        <v>0</v>
      </c>
    </row>
    <row r="36" spans="1:46" ht="12.75">
      <c r="A36" s="134">
        <v>28</v>
      </c>
      <c r="B36" s="139">
        <v>9</v>
      </c>
      <c r="C36" s="144">
        <v>8.9</v>
      </c>
      <c r="D36" s="139">
        <v>14.9</v>
      </c>
      <c r="E36" s="140">
        <v>7.2</v>
      </c>
      <c r="F36" s="146">
        <f t="shared" si="0"/>
        <v>11.05</v>
      </c>
      <c r="G36" s="65">
        <f t="shared" si="6"/>
        <v>98.63032819236417</v>
      </c>
      <c r="H36" s="115">
        <f t="shared" si="1"/>
        <v>8.795964342170066</v>
      </c>
      <c r="I36" s="155">
        <v>3.7</v>
      </c>
      <c r="J36" s="146"/>
      <c r="K36" s="74"/>
      <c r="L36" s="71"/>
      <c r="M36" s="71"/>
      <c r="N36" s="71"/>
      <c r="O36" s="157"/>
      <c r="P36" s="139" t="s">
        <v>106</v>
      </c>
      <c r="Q36" s="160">
        <v>24</v>
      </c>
      <c r="R36" s="163"/>
      <c r="S36" s="152">
        <v>4.1</v>
      </c>
      <c r="T36" s="146"/>
      <c r="U36" s="75"/>
      <c r="V36" s="115"/>
      <c r="W36" s="171">
        <v>1007</v>
      </c>
      <c r="X36" s="167">
        <v>0</v>
      </c>
      <c r="Y36" s="125">
        <v>0</v>
      </c>
      <c r="Z36" s="118">
        <v>0</v>
      </c>
      <c r="AA36">
        <f t="shared" si="7"/>
        <v>0</v>
      </c>
      <c r="AB36">
        <f t="shared" si="8"/>
        <v>0</v>
      </c>
      <c r="AC36">
        <f t="shared" si="9"/>
        <v>0</v>
      </c>
      <c r="AD36">
        <f>IF((MAX($S$9:$S$39)=$S36),A36,0)</f>
        <v>0</v>
      </c>
      <c r="AE36">
        <f t="shared" si="3"/>
        <v>28</v>
      </c>
      <c r="AG36">
        <f t="shared" si="10"/>
        <v>11.474893337456098</v>
      </c>
      <c r="AH36">
        <f t="shared" si="4"/>
        <v>11.397624958456682</v>
      </c>
      <c r="AI36">
        <f t="shared" si="5"/>
        <v>11.317724958456681</v>
      </c>
      <c r="AJ36">
        <f t="shared" si="11"/>
        <v>8.795964342170066</v>
      </c>
      <c r="AT36">
        <f t="shared" si="12"/>
        <v>0</v>
      </c>
    </row>
    <row r="37" spans="1:46" ht="12.75">
      <c r="A37" s="133">
        <v>29</v>
      </c>
      <c r="B37" s="139">
        <v>10.4</v>
      </c>
      <c r="C37" s="144">
        <v>9.8</v>
      </c>
      <c r="D37" s="139">
        <v>15.7</v>
      </c>
      <c r="E37" s="140">
        <v>9</v>
      </c>
      <c r="F37" s="131">
        <f t="shared" si="0"/>
        <v>12.35</v>
      </c>
      <c r="G37" s="65">
        <f t="shared" si="6"/>
        <v>92.26014140541855</v>
      </c>
      <c r="H37" s="148">
        <f t="shared" si="1"/>
        <v>9.199510850636388</v>
      </c>
      <c r="I37" s="155">
        <v>8.6</v>
      </c>
      <c r="J37" s="131"/>
      <c r="K37" s="66"/>
      <c r="L37" s="64"/>
      <c r="M37" s="64"/>
      <c r="N37" s="64"/>
      <c r="O37" s="112"/>
      <c r="P37" s="139" t="s">
        <v>103</v>
      </c>
      <c r="Q37" s="160">
        <v>23</v>
      </c>
      <c r="R37" s="162"/>
      <c r="S37" s="152">
        <v>0.2</v>
      </c>
      <c r="T37" s="131"/>
      <c r="U37" s="68"/>
      <c r="V37" s="148"/>
      <c r="W37" s="171">
        <v>1009</v>
      </c>
      <c r="X37" s="167">
        <v>0</v>
      </c>
      <c r="Y37" s="125">
        <v>0</v>
      </c>
      <c r="Z37" s="118">
        <v>0</v>
      </c>
      <c r="AA37">
        <f t="shared" si="7"/>
        <v>0</v>
      </c>
      <c r="AB37">
        <f t="shared" si="8"/>
        <v>0</v>
      </c>
      <c r="AC37">
        <f t="shared" si="9"/>
        <v>0</v>
      </c>
      <c r="AD37">
        <f>IF((MAX($S$9:$S$39)=$S37),A37,0)</f>
        <v>0</v>
      </c>
      <c r="AE37">
        <f t="shared" si="3"/>
        <v>29</v>
      </c>
      <c r="AG37">
        <f t="shared" si="10"/>
        <v>12.606128038469452</v>
      </c>
      <c r="AH37">
        <f t="shared" si="4"/>
        <v>12.109831554040031</v>
      </c>
      <c r="AI37">
        <f t="shared" si="5"/>
        <v>11.630431554040031</v>
      </c>
      <c r="AJ37">
        <f t="shared" si="11"/>
        <v>9.199510850636388</v>
      </c>
      <c r="AT37">
        <f t="shared" si="12"/>
        <v>0</v>
      </c>
    </row>
    <row r="38" spans="1:46" ht="12.75">
      <c r="A38" s="134">
        <v>30</v>
      </c>
      <c r="B38" s="139">
        <v>10.2</v>
      </c>
      <c r="C38" s="144">
        <v>10</v>
      </c>
      <c r="D38" s="139">
        <v>16.7</v>
      </c>
      <c r="E38" s="140">
        <v>9.7</v>
      </c>
      <c r="F38" s="146">
        <f t="shared" si="0"/>
        <v>13.2</v>
      </c>
      <c r="G38" s="65">
        <f t="shared" si="6"/>
        <v>97.38538203362972</v>
      </c>
      <c r="H38" s="115">
        <f t="shared" si="1"/>
        <v>9.80453567543222</v>
      </c>
      <c r="I38" s="155">
        <v>7.5</v>
      </c>
      <c r="J38" s="146"/>
      <c r="K38" s="74"/>
      <c r="L38" s="71"/>
      <c r="M38" s="71"/>
      <c r="N38" s="71"/>
      <c r="O38" s="157"/>
      <c r="P38" s="139" t="s">
        <v>108</v>
      </c>
      <c r="Q38" s="160">
        <v>25</v>
      </c>
      <c r="R38" s="163"/>
      <c r="S38" s="152">
        <v>0.8</v>
      </c>
      <c r="T38" s="146"/>
      <c r="U38" s="75"/>
      <c r="V38" s="115"/>
      <c r="W38" s="171">
        <v>1019</v>
      </c>
      <c r="X38" s="167">
        <v>0</v>
      </c>
      <c r="Y38" s="125">
        <v>0</v>
      </c>
      <c r="Z38" s="118">
        <v>0</v>
      </c>
      <c r="AA38">
        <f t="shared" si="7"/>
        <v>0</v>
      </c>
      <c r="AB38">
        <f t="shared" si="8"/>
        <v>0</v>
      </c>
      <c r="AC38">
        <f t="shared" si="9"/>
        <v>0</v>
      </c>
      <c r="AD38">
        <f>IF((MAX($S$9:$S$39)=$S38),A38,0)</f>
        <v>0</v>
      </c>
      <c r="AE38">
        <f t="shared" si="3"/>
        <v>30</v>
      </c>
      <c r="AG38">
        <f t="shared" si="10"/>
        <v>12.4387434277299</v>
      </c>
      <c r="AH38">
        <f t="shared" si="4"/>
        <v>12.273317807277772</v>
      </c>
      <c r="AI38">
        <f t="shared" si="5"/>
        <v>12.113517807277773</v>
      </c>
      <c r="AJ38">
        <f t="shared" si="11"/>
        <v>9.80453567543222</v>
      </c>
      <c r="AT38">
        <f t="shared" si="12"/>
        <v>0</v>
      </c>
    </row>
    <row r="39" spans="1:46" ht="12.75">
      <c r="A39" s="133">
        <v>31</v>
      </c>
      <c r="B39" s="139">
        <v>10.5</v>
      </c>
      <c r="C39" s="144">
        <v>9.9</v>
      </c>
      <c r="D39" s="139">
        <v>19.1</v>
      </c>
      <c r="E39" s="140">
        <v>8.1</v>
      </c>
      <c r="F39" s="131">
        <f t="shared" si="0"/>
        <v>13.600000000000001</v>
      </c>
      <c r="G39" s="65">
        <f t="shared" si="6"/>
        <v>92.2885390913531</v>
      </c>
      <c r="H39" s="148">
        <f t="shared" si="1"/>
        <v>9.303118112643775</v>
      </c>
      <c r="I39" s="155">
        <v>6.6</v>
      </c>
      <c r="J39" s="131"/>
      <c r="K39" s="66"/>
      <c r="L39" s="64"/>
      <c r="M39" s="64"/>
      <c r="N39" s="64"/>
      <c r="O39" s="112"/>
      <c r="P39" s="139" t="s">
        <v>103</v>
      </c>
      <c r="Q39" s="160">
        <v>23</v>
      </c>
      <c r="R39" s="162"/>
      <c r="S39" s="152">
        <v>0</v>
      </c>
      <c r="T39" s="131"/>
      <c r="U39" s="68"/>
      <c r="V39" s="148"/>
      <c r="W39" s="171">
        <v>1025</v>
      </c>
      <c r="X39" s="167">
        <v>0</v>
      </c>
      <c r="Y39" s="125">
        <v>0</v>
      </c>
      <c r="Z39" s="118">
        <v>0</v>
      </c>
      <c r="AA39">
        <f t="shared" si="7"/>
        <v>0</v>
      </c>
      <c r="AB39">
        <f t="shared" si="8"/>
        <v>0</v>
      </c>
      <c r="AC39">
        <f t="shared" si="9"/>
        <v>0</v>
      </c>
      <c r="AD39">
        <f>IF((MAX($S$9:$S$39)=$S39),A39,0)</f>
        <v>0</v>
      </c>
      <c r="AE39">
        <f t="shared" si="3"/>
        <v>31</v>
      </c>
      <c r="AG39">
        <f t="shared" si="10"/>
        <v>12.690561141441451</v>
      </c>
      <c r="AH39">
        <f t="shared" si="4"/>
        <v>12.191333479931261</v>
      </c>
      <c r="AI39">
        <f t="shared" si="5"/>
        <v>11.711933479931261</v>
      </c>
      <c r="AJ39">
        <f t="shared" si="11"/>
        <v>9.303118112643775</v>
      </c>
      <c r="AT39">
        <f t="shared" si="12"/>
        <v>0</v>
      </c>
    </row>
    <row r="40" spans="1:46" ht="13.5" thickBot="1">
      <c r="A40" s="135"/>
      <c r="B40" s="141"/>
      <c r="C40" s="145"/>
      <c r="D40" s="141"/>
      <c r="E40" s="142"/>
      <c r="F40" s="147"/>
      <c r="G40" s="102"/>
      <c r="H40" s="149"/>
      <c r="I40" s="156"/>
      <c r="J40" s="147"/>
      <c r="K40" s="103"/>
      <c r="L40" s="101"/>
      <c r="M40" s="101"/>
      <c r="N40" s="101"/>
      <c r="O40" s="113"/>
      <c r="P40" s="141"/>
      <c r="Q40" s="161"/>
      <c r="R40" s="164"/>
      <c r="S40" s="153"/>
      <c r="T40" s="147"/>
      <c r="U40" s="102"/>
      <c r="V40" s="149"/>
      <c r="W40" s="172"/>
      <c r="X40" s="168"/>
      <c r="Y40" s="126"/>
      <c r="Z40" s="120"/>
      <c r="AT40">
        <f t="shared" si="12"/>
        <v>0</v>
      </c>
    </row>
    <row r="41" spans="1:46" ht="13.5" thickBot="1">
      <c r="A41" s="104" t="s">
        <v>22</v>
      </c>
      <c r="B41" s="63">
        <f>SUM(B9:B39)</f>
        <v>322.3999999999999</v>
      </c>
      <c r="C41" s="64">
        <f aca="true" t="shared" si="13" ref="C41:U41">SUM(C9:C39)</f>
        <v>297.59999999999997</v>
      </c>
      <c r="D41" s="64">
        <f t="shared" si="13"/>
        <v>504.8</v>
      </c>
      <c r="E41" s="64">
        <f t="shared" si="13"/>
        <v>239.59999999999994</v>
      </c>
      <c r="F41" s="107">
        <f t="shared" si="13"/>
        <v>372.2000000000001</v>
      </c>
      <c r="G41" s="108">
        <f t="shared" si="13"/>
        <v>2795.0093177355748</v>
      </c>
      <c r="H41" s="108">
        <f>SUM(H9:H39)</f>
        <v>271.98401486620736</v>
      </c>
      <c r="I41" s="66">
        <f t="shared" si="13"/>
        <v>169.4</v>
      </c>
      <c r="J41" s="107">
        <f t="shared" si="13"/>
        <v>0</v>
      </c>
      <c r="K41" s="109">
        <f t="shared" si="13"/>
        <v>0</v>
      </c>
      <c r="L41" s="106">
        <f t="shared" si="13"/>
        <v>0</v>
      </c>
      <c r="M41" s="106">
        <f t="shared" si="13"/>
        <v>0</v>
      </c>
      <c r="N41" s="106">
        <f t="shared" si="13"/>
        <v>0</v>
      </c>
      <c r="O41" s="107">
        <f t="shared" si="13"/>
        <v>0</v>
      </c>
      <c r="P41" s="63"/>
      <c r="Q41" s="67">
        <f t="shared" si="13"/>
        <v>724</v>
      </c>
      <c r="R41" s="108">
        <f t="shared" si="13"/>
        <v>0</v>
      </c>
      <c r="S41" s="65">
        <f>SUM(S9:S39)</f>
        <v>56.8</v>
      </c>
      <c r="T41" s="130"/>
      <c r="U41" s="110">
        <f t="shared" si="13"/>
        <v>0</v>
      </c>
      <c r="V41" s="108">
        <f>SUM(V9:V39)</f>
        <v>0</v>
      </c>
      <c r="W41" s="148">
        <f>SUM(W9:W39)</f>
        <v>31387</v>
      </c>
      <c r="X41" s="108">
        <f>SUM(X9:X39)</f>
        <v>0</v>
      </c>
      <c r="Y41" s="114">
        <f>SUM(Y9:Y39)</f>
        <v>0</v>
      </c>
      <c r="Z41" s="129">
        <f>SUM(Z9:Z39)</f>
        <v>0</v>
      </c>
      <c r="AA41">
        <f>MAX(AA9:AA39)</f>
        <v>16</v>
      </c>
      <c r="AB41">
        <f>MAX(AB9:AB39)</f>
        <v>2</v>
      </c>
      <c r="AC41">
        <f>MAX(AC9:AC39)</f>
        <v>3</v>
      </c>
      <c r="AD41">
        <f>MAX(AD9:AD39)</f>
        <v>25</v>
      </c>
      <c r="AE41">
        <f>MAX(AE9:AE39)</f>
        <v>31</v>
      </c>
      <c r="AT41">
        <f t="shared" si="12"/>
        <v>0</v>
      </c>
    </row>
    <row r="42" spans="1:46" ht="12.75">
      <c r="A42" s="69" t="s">
        <v>23</v>
      </c>
      <c r="B42" s="70">
        <f>AVERAGE(B9:B39)</f>
        <v>10.399999999999997</v>
      </c>
      <c r="C42" s="71">
        <f aca="true" t="shared" si="14" ref="C42:U42">AVERAGE(C9:C39)</f>
        <v>9.6</v>
      </c>
      <c r="D42" s="71">
        <f t="shared" si="14"/>
        <v>16.283870967741937</v>
      </c>
      <c r="E42" s="71">
        <f t="shared" si="14"/>
        <v>7.729032258064514</v>
      </c>
      <c r="F42" s="72">
        <f t="shared" si="14"/>
        <v>12.006451612903229</v>
      </c>
      <c r="G42" s="73">
        <f t="shared" si="14"/>
        <v>90.16159089469596</v>
      </c>
      <c r="H42" s="73">
        <f>AVERAGE(H9:H39)</f>
        <v>8.773677898909915</v>
      </c>
      <c r="I42" s="74">
        <f t="shared" si="14"/>
        <v>5.464516129032258</v>
      </c>
      <c r="J42" s="72" t="e">
        <f t="shared" si="14"/>
        <v>#DIV/0!</v>
      </c>
      <c r="K42" s="74" t="e">
        <f t="shared" si="14"/>
        <v>#DIV/0!</v>
      </c>
      <c r="L42" s="71" t="e">
        <f t="shared" si="14"/>
        <v>#DIV/0!</v>
      </c>
      <c r="M42" s="71" t="e">
        <f t="shared" si="14"/>
        <v>#DIV/0!</v>
      </c>
      <c r="N42" s="71" t="e">
        <f t="shared" si="14"/>
        <v>#DIV/0!</v>
      </c>
      <c r="O42" s="72" t="e">
        <f t="shared" si="14"/>
        <v>#DIV/0!</v>
      </c>
      <c r="P42" s="70"/>
      <c r="Q42" s="72">
        <f t="shared" si="14"/>
        <v>23.35483870967742</v>
      </c>
      <c r="R42" s="73" t="e">
        <f t="shared" si="14"/>
        <v>#DIV/0!</v>
      </c>
      <c r="S42" s="73">
        <f>AVERAGE(S9:S39)</f>
        <v>2.3666666666666667</v>
      </c>
      <c r="T42" s="73"/>
      <c r="U42" s="73" t="e">
        <f t="shared" si="14"/>
        <v>#DIV/0!</v>
      </c>
      <c r="V42" s="73" t="e">
        <f>AVERAGE(V9:V39)</f>
        <v>#DIV/0!</v>
      </c>
      <c r="W42" s="115">
        <f>AVERAGE(W9:W39)</f>
        <v>1012.483870967742</v>
      </c>
      <c r="X42" s="118"/>
      <c r="Y42" s="125"/>
      <c r="Z42" s="121"/>
      <c r="AT42">
        <f t="shared" si="12"/>
        <v>0</v>
      </c>
    </row>
    <row r="43" spans="1:46" ht="12.75">
      <c r="A43" s="69" t="s">
        <v>24</v>
      </c>
      <c r="B43" s="70">
        <f>MAX(B9:B39)</f>
        <v>16</v>
      </c>
      <c r="C43" s="71">
        <f aca="true" t="shared" si="15" ref="C43:U43">MAX(C9:C39)</f>
        <v>14.2</v>
      </c>
      <c r="D43" s="71">
        <f t="shared" si="15"/>
        <v>24.2</v>
      </c>
      <c r="E43" s="71">
        <f t="shared" si="15"/>
        <v>12.3</v>
      </c>
      <c r="F43" s="72">
        <f t="shared" si="15"/>
        <v>15.95</v>
      </c>
      <c r="G43" s="73">
        <f t="shared" si="15"/>
        <v>98.69073226929342</v>
      </c>
      <c r="H43" s="73">
        <f>MAX(H9:H39)</f>
        <v>12.771915109555696</v>
      </c>
      <c r="I43" s="74">
        <f t="shared" si="15"/>
        <v>11.1</v>
      </c>
      <c r="J43" s="72">
        <f t="shared" si="15"/>
        <v>0</v>
      </c>
      <c r="K43" s="74">
        <f t="shared" si="15"/>
        <v>0</v>
      </c>
      <c r="L43" s="71">
        <f t="shared" si="15"/>
        <v>0</v>
      </c>
      <c r="M43" s="71">
        <f t="shared" si="15"/>
        <v>0</v>
      </c>
      <c r="N43" s="71">
        <f t="shared" si="15"/>
        <v>0</v>
      </c>
      <c r="O43" s="72">
        <f t="shared" si="15"/>
        <v>0</v>
      </c>
      <c r="P43" s="70"/>
      <c r="Q43" s="67">
        <f t="shared" si="15"/>
        <v>40</v>
      </c>
      <c r="R43" s="73">
        <f t="shared" si="15"/>
        <v>0</v>
      </c>
      <c r="S43" s="73">
        <f>MAX(S9:S39)</f>
        <v>11.4</v>
      </c>
      <c r="T43" s="131"/>
      <c r="U43" s="67">
        <f t="shared" si="15"/>
        <v>0</v>
      </c>
      <c r="V43" s="73">
        <f>MAX(V9:V39)</f>
        <v>0</v>
      </c>
      <c r="W43" s="115">
        <f>MAX(W9:W39)</f>
        <v>1026</v>
      </c>
      <c r="X43" s="118"/>
      <c r="Y43" s="125"/>
      <c r="Z43" s="118"/>
      <c r="AT43">
        <f t="shared" si="12"/>
        <v>0</v>
      </c>
    </row>
    <row r="44" spans="1:46" ht="13.5" thickBot="1">
      <c r="A44" s="76" t="s">
        <v>25</v>
      </c>
      <c r="B44" s="77">
        <f>MIN(B9:B39)</f>
        <v>6.2</v>
      </c>
      <c r="C44" s="78">
        <f aca="true" t="shared" si="16" ref="C44:U44">MIN(C9:C39)</f>
        <v>6</v>
      </c>
      <c r="D44" s="78">
        <f t="shared" si="16"/>
        <v>12.6</v>
      </c>
      <c r="E44" s="78">
        <f t="shared" si="16"/>
        <v>1.1</v>
      </c>
      <c r="F44" s="79">
        <f t="shared" si="16"/>
        <v>8.05</v>
      </c>
      <c r="G44" s="80">
        <f t="shared" si="16"/>
        <v>63.27456674898661</v>
      </c>
      <c r="H44" s="80">
        <f>MIN(H9:H39)</f>
        <v>3.3508737144954663</v>
      </c>
      <c r="I44" s="81">
        <f t="shared" si="16"/>
        <v>-2.4</v>
      </c>
      <c r="J44" s="79">
        <f t="shared" si="16"/>
        <v>0</v>
      </c>
      <c r="K44" s="81">
        <f t="shared" si="16"/>
        <v>0</v>
      </c>
      <c r="L44" s="78">
        <f t="shared" si="16"/>
        <v>0</v>
      </c>
      <c r="M44" s="78">
        <f t="shared" si="16"/>
        <v>0</v>
      </c>
      <c r="N44" s="78">
        <f t="shared" si="16"/>
        <v>0</v>
      </c>
      <c r="O44" s="79">
        <f t="shared" si="16"/>
        <v>0</v>
      </c>
      <c r="P44" s="77"/>
      <c r="Q44" s="111">
        <f t="shared" si="16"/>
        <v>11</v>
      </c>
      <c r="R44" s="80">
        <f t="shared" si="16"/>
        <v>0</v>
      </c>
      <c r="S44" s="80">
        <f>MIN(S9:S39)</f>
        <v>0</v>
      </c>
      <c r="T44" s="132"/>
      <c r="U44" s="111">
        <f t="shared" si="16"/>
        <v>0</v>
      </c>
      <c r="V44" s="80">
        <f>MIN(V9:V39)</f>
        <v>0</v>
      </c>
      <c r="W44" s="116">
        <f>MIN(W9:W39)</f>
        <v>994</v>
      </c>
      <c r="X44" s="119"/>
      <c r="Y44" s="127"/>
      <c r="Z44" s="119"/>
      <c r="AT44">
        <f t="shared" si="12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96"/>
      <c r="Y45" s="128"/>
      <c r="Z45" s="96"/>
      <c r="AT45">
        <f t="shared" si="12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2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2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22</v>
      </c>
      <c r="C61">
        <f>DCOUNTA(S8:S38,1,C59:C60)</f>
        <v>18</v>
      </c>
      <c r="D61">
        <f>DCOUNTA(S8:S38,1,D59:D60)</f>
        <v>11</v>
      </c>
      <c r="F61">
        <f>DCOUNTA(S8:S38,1,F59:F60)</f>
        <v>7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15</v>
      </c>
      <c r="C64">
        <f>(C61-F61)</f>
        <v>11</v>
      </c>
      <c r="D64">
        <f>(D61-F61)</f>
        <v>4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G20" sqref="G20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81" t="s">
        <v>95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111</v>
      </c>
      <c r="I4" s="60" t="s">
        <v>59</v>
      </c>
      <c r="J4" s="60">
        <v>2002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82" t="s">
        <v>60</v>
      </c>
      <c r="H6" s="183"/>
      <c r="I6" s="183"/>
      <c r="J6" s="183"/>
      <c r="K6" s="183"/>
      <c r="L6" s="183"/>
      <c r="M6" s="183"/>
      <c r="N6" s="184"/>
    </row>
    <row r="7" spans="1:25" ht="12.75">
      <c r="A7" s="27" t="s">
        <v>32</v>
      </c>
      <c r="B7" s="3"/>
      <c r="C7" s="22">
        <f>Data1!$D$42</f>
        <v>16.283870967741937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7.729032258064514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12.006451612903229</v>
      </c>
      <c r="D9" s="5">
        <v>0.6</v>
      </c>
      <c r="E9" s="3"/>
      <c r="F9" s="40">
        <v>1</v>
      </c>
      <c r="G9" s="84"/>
      <c r="H9" s="85"/>
      <c r="I9" s="85"/>
      <c r="J9" s="85"/>
      <c r="K9" s="85"/>
      <c r="L9" s="85"/>
      <c r="M9" s="86"/>
      <c r="N9" s="87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24.2</v>
      </c>
      <c r="C10" s="5" t="s">
        <v>35</v>
      </c>
      <c r="D10" s="5">
        <f>Data1!$AA$41</f>
        <v>16</v>
      </c>
      <c r="E10" s="3"/>
      <c r="F10" s="40">
        <v>2</v>
      </c>
      <c r="G10" s="88"/>
      <c r="H10" s="82"/>
      <c r="I10" s="82"/>
      <c r="J10" s="82"/>
      <c r="K10" s="82"/>
      <c r="L10" s="82"/>
      <c r="M10" s="83"/>
      <c r="N10" s="89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1.1</v>
      </c>
      <c r="C11" s="5" t="s">
        <v>35</v>
      </c>
      <c r="D11" s="24">
        <f>Data1!$AB$41</f>
        <v>2</v>
      </c>
      <c r="E11" s="3"/>
      <c r="F11" s="40">
        <v>3</v>
      </c>
      <c r="G11" s="88"/>
      <c r="H11" s="82"/>
      <c r="I11" s="82"/>
      <c r="J11" s="82"/>
      <c r="K11" s="82"/>
      <c r="L11" s="82"/>
      <c r="M11" s="83"/>
      <c r="N11" s="89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-2.4</v>
      </c>
      <c r="C12" s="5" t="s">
        <v>35</v>
      </c>
      <c r="D12" s="24">
        <f>Data1!$AC$41</f>
        <v>3</v>
      </c>
      <c r="E12" s="3"/>
      <c r="F12" s="40">
        <v>4</v>
      </c>
      <c r="G12" s="88"/>
      <c r="H12" s="82"/>
      <c r="I12" s="82"/>
      <c r="J12" s="82"/>
      <c r="K12" s="82"/>
      <c r="L12" s="82"/>
      <c r="M12" s="83"/>
      <c r="N12" s="89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88"/>
      <c r="H13" s="82"/>
      <c r="I13" s="82"/>
      <c r="J13" s="82"/>
      <c r="K13" s="82"/>
      <c r="L13" s="82"/>
      <c r="M13" s="83"/>
      <c r="N13" s="89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88"/>
      <c r="H14" s="82"/>
      <c r="I14" s="82"/>
      <c r="J14" s="82"/>
      <c r="K14" s="82"/>
      <c r="L14" s="82"/>
      <c r="M14" s="83"/>
      <c r="N14" s="89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88"/>
      <c r="H15" s="82"/>
      <c r="I15" s="82"/>
      <c r="J15" s="82"/>
      <c r="K15" s="82"/>
      <c r="L15" s="82"/>
      <c r="M15" s="83"/>
      <c r="N15" s="89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88"/>
      <c r="H16" s="82"/>
      <c r="I16" s="82"/>
      <c r="J16" s="82"/>
      <c r="K16" s="82"/>
      <c r="L16" s="82"/>
      <c r="M16" s="83"/>
      <c r="N16" s="89"/>
    </row>
    <row r="17" spans="1:14" ht="12.75">
      <c r="A17" s="26" t="s">
        <v>40</v>
      </c>
      <c r="B17" s="3" t="s">
        <v>41</v>
      </c>
      <c r="C17" s="5">
        <f>Data1!$S$41</f>
        <v>56.8</v>
      </c>
      <c r="D17" s="5">
        <v>114</v>
      </c>
      <c r="E17" s="3"/>
      <c r="F17" s="40">
        <v>9</v>
      </c>
      <c r="G17" s="88"/>
      <c r="H17" s="82"/>
      <c r="I17" s="82"/>
      <c r="J17" s="82"/>
      <c r="K17" s="82"/>
      <c r="L17" s="82"/>
      <c r="M17" s="83"/>
      <c r="N17" s="89"/>
    </row>
    <row r="18" spans="1:14" ht="12.75">
      <c r="A18" s="27" t="s">
        <v>42</v>
      </c>
      <c r="B18" s="3"/>
      <c r="C18" s="5">
        <f>Data1!$B$64</f>
        <v>15</v>
      </c>
      <c r="D18" s="5"/>
      <c r="E18" s="3"/>
      <c r="F18" s="40">
        <v>10</v>
      </c>
      <c r="G18" s="88"/>
      <c r="H18" s="82"/>
      <c r="I18" s="82"/>
      <c r="J18" s="82"/>
      <c r="K18" s="82"/>
      <c r="L18" s="82"/>
      <c r="M18" s="83"/>
      <c r="N18" s="89"/>
    </row>
    <row r="19" spans="1:14" ht="12.75">
      <c r="A19" s="27" t="s">
        <v>43</v>
      </c>
      <c r="B19" s="3"/>
      <c r="C19" s="5">
        <f>Data1!$C$64</f>
        <v>11</v>
      </c>
      <c r="D19" s="5"/>
      <c r="E19" s="3"/>
      <c r="F19" s="40">
        <v>11</v>
      </c>
      <c r="G19" s="88"/>
      <c r="H19" s="82"/>
      <c r="I19" s="82"/>
      <c r="J19" s="82"/>
      <c r="K19" s="82"/>
      <c r="L19" s="82"/>
      <c r="M19" s="83"/>
      <c r="N19" s="89"/>
    </row>
    <row r="20" spans="1:14" ht="12.75">
      <c r="A20" s="27" t="s">
        <v>70</v>
      </c>
      <c r="B20" s="3"/>
      <c r="C20" s="5">
        <f>Data1!$D$64</f>
        <v>4</v>
      </c>
      <c r="D20" s="5"/>
      <c r="E20" s="3"/>
      <c r="F20" s="40">
        <v>12</v>
      </c>
      <c r="G20" s="88"/>
      <c r="H20" s="82"/>
      <c r="I20" s="82"/>
      <c r="J20" s="82"/>
      <c r="K20" s="82"/>
      <c r="L20" s="82"/>
      <c r="M20" s="83"/>
      <c r="N20" s="89"/>
    </row>
    <row r="21" spans="1:14" ht="12.75">
      <c r="A21" s="27" t="s">
        <v>44</v>
      </c>
      <c r="B21" s="3" t="s">
        <v>45</v>
      </c>
      <c r="C21" s="5">
        <f>Data1!$S$43</f>
        <v>11.4</v>
      </c>
      <c r="D21" s="5"/>
      <c r="E21" s="3"/>
      <c r="F21" s="40">
        <v>13</v>
      </c>
      <c r="G21" s="88"/>
      <c r="H21" s="82"/>
      <c r="I21" s="82"/>
      <c r="J21" s="82"/>
      <c r="K21" s="82"/>
      <c r="L21" s="82"/>
      <c r="M21" s="83"/>
      <c r="N21" s="89"/>
    </row>
    <row r="22" spans="1:14" ht="12.75">
      <c r="A22" s="27" t="s">
        <v>46</v>
      </c>
      <c r="B22" s="3"/>
      <c r="C22" s="24">
        <f>Data1!$AD$41</f>
        <v>25</v>
      </c>
      <c r="D22" s="5"/>
      <c r="E22" s="3"/>
      <c r="F22" s="40">
        <v>14</v>
      </c>
      <c r="G22" s="88"/>
      <c r="H22" s="82"/>
      <c r="I22" s="82"/>
      <c r="J22" s="82"/>
      <c r="K22" s="82"/>
      <c r="L22" s="82"/>
      <c r="M22" s="83"/>
      <c r="N22" s="89"/>
    </row>
    <row r="23" spans="1:14" ht="12.75">
      <c r="A23" s="27"/>
      <c r="B23" s="3"/>
      <c r="C23" s="5"/>
      <c r="D23" s="5"/>
      <c r="E23" s="3"/>
      <c r="F23" s="40">
        <v>15</v>
      </c>
      <c r="G23" s="88"/>
      <c r="H23" s="82"/>
      <c r="I23" s="82"/>
      <c r="J23" s="82"/>
      <c r="K23" s="82"/>
      <c r="L23" s="82"/>
      <c r="M23" s="83"/>
      <c r="N23" s="89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88"/>
      <c r="H24" s="82"/>
      <c r="I24" s="82"/>
      <c r="J24" s="82"/>
      <c r="K24" s="82"/>
      <c r="L24" s="82"/>
      <c r="M24" s="83"/>
      <c r="N24" s="89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31</v>
      </c>
      <c r="F25" s="40">
        <v>17</v>
      </c>
      <c r="G25" s="88"/>
      <c r="H25" s="82"/>
      <c r="I25" s="82"/>
      <c r="J25" s="82"/>
      <c r="K25" s="82"/>
      <c r="L25" s="82"/>
      <c r="M25" s="83"/>
      <c r="N25" s="89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88"/>
      <c r="H26" s="82"/>
      <c r="I26" s="82"/>
      <c r="J26" s="82"/>
      <c r="K26" s="82"/>
      <c r="L26" s="82"/>
      <c r="M26" s="83"/>
      <c r="N26" s="89"/>
    </row>
    <row r="27" spans="1:14" ht="12.75">
      <c r="A27" s="27"/>
      <c r="B27" s="3"/>
      <c r="C27" s="22"/>
      <c r="D27" s="5"/>
      <c r="E27" s="5"/>
      <c r="F27" s="40">
        <v>19</v>
      </c>
      <c r="G27" s="88"/>
      <c r="H27" s="82"/>
      <c r="I27" s="82"/>
      <c r="J27" s="82"/>
      <c r="K27" s="82"/>
      <c r="L27" s="82"/>
      <c r="M27" s="83"/>
      <c r="N27" s="89"/>
    </row>
    <row r="28" spans="1:14" ht="12.75">
      <c r="A28" s="27"/>
      <c r="B28" s="3"/>
      <c r="C28" s="5"/>
      <c r="D28" s="5"/>
      <c r="E28" s="5"/>
      <c r="F28" s="40">
        <v>20</v>
      </c>
      <c r="G28" s="88"/>
      <c r="H28" s="82"/>
      <c r="I28" s="82"/>
      <c r="J28" s="82"/>
      <c r="K28" s="82"/>
      <c r="L28" s="82"/>
      <c r="M28" s="83"/>
      <c r="N28" s="89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88"/>
      <c r="H29" s="82"/>
      <c r="I29" s="82"/>
      <c r="J29" s="82"/>
      <c r="K29" s="82"/>
      <c r="L29" s="82"/>
      <c r="M29" s="83"/>
      <c r="N29" s="89"/>
    </row>
    <row r="30" spans="1:14" ht="12.75">
      <c r="A30" s="27" t="s">
        <v>98</v>
      </c>
      <c r="B30" s="3"/>
      <c r="C30" s="5">
        <f>Data1!$Q$43</f>
        <v>40</v>
      </c>
      <c r="D30" s="5"/>
      <c r="E30" s="5"/>
      <c r="F30" s="40">
        <v>22</v>
      </c>
      <c r="G30" s="88"/>
      <c r="H30" s="82"/>
      <c r="I30" s="82"/>
      <c r="J30" s="82"/>
      <c r="K30" s="82"/>
      <c r="L30" s="82"/>
      <c r="M30" s="83"/>
      <c r="N30" s="89"/>
    </row>
    <row r="31" spans="1:14" ht="12.75">
      <c r="A31" s="27" t="s">
        <v>53</v>
      </c>
      <c r="B31" s="3"/>
      <c r="C31" s="5">
        <f>Data1!$AO$9</f>
        <v>1</v>
      </c>
      <c r="D31" s="22"/>
      <c r="E31" s="5"/>
      <c r="F31" s="40">
        <v>23</v>
      </c>
      <c r="G31" s="88"/>
      <c r="H31" s="82"/>
      <c r="I31" s="82"/>
      <c r="J31" s="82"/>
      <c r="K31" s="82"/>
      <c r="L31" s="82"/>
      <c r="M31" s="83"/>
      <c r="N31" s="89"/>
    </row>
    <row r="32" spans="1:14" ht="12.75">
      <c r="A32" s="27"/>
      <c r="B32" s="3"/>
      <c r="C32" s="5"/>
      <c r="D32" s="5"/>
      <c r="E32" s="24"/>
      <c r="F32" s="40">
        <v>24</v>
      </c>
      <c r="G32" s="88"/>
      <c r="H32" s="82"/>
      <c r="I32" s="82"/>
      <c r="J32" s="82"/>
      <c r="K32" s="82"/>
      <c r="L32" s="82"/>
      <c r="M32" s="83"/>
      <c r="N32" s="89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88"/>
      <c r="H33" s="82"/>
      <c r="I33" s="82"/>
      <c r="J33" s="82"/>
      <c r="K33" s="82"/>
      <c r="L33" s="82"/>
      <c r="M33" s="83"/>
      <c r="N33" s="89"/>
    </row>
    <row r="34" spans="1:14" ht="12.75">
      <c r="A34" s="27" t="s">
        <v>55</v>
      </c>
      <c r="B34" s="3"/>
      <c r="C34" s="5">
        <f>Data1!$Y$41</f>
        <v>0</v>
      </c>
      <c r="D34" s="3"/>
      <c r="E34" s="3"/>
      <c r="F34" s="40">
        <v>26</v>
      </c>
      <c r="G34" s="88"/>
      <c r="H34" s="82"/>
      <c r="I34" s="82"/>
      <c r="J34" s="82"/>
      <c r="K34" s="82"/>
      <c r="L34" s="82"/>
      <c r="M34" s="83"/>
      <c r="N34" s="89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88"/>
      <c r="H35" s="82"/>
      <c r="I35" s="82"/>
      <c r="J35" s="82"/>
      <c r="K35" s="82"/>
      <c r="L35" s="82"/>
      <c r="M35" s="83"/>
      <c r="N35" s="89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88"/>
      <c r="H36" s="82"/>
      <c r="I36" s="82"/>
      <c r="J36" s="82"/>
      <c r="K36" s="82"/>
      <c r="L36" s="82"/>
      <c r="M36" s="83"/>
      <c r="N36" s="89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88"/>
      <c r="H37" s="82"/>
      <c r="I37" s="82"/>
      <c r="J37" s="82"/>
      <c r="K37" s="82"/>
      <c r="L37" s="82"/>
      <c r="M37" s="83"/>
      <c r="N37" s="89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88"/>
      <c r="H38" s="82"/>
      <c r="I38" s="82"/>
      <c r="J38" s="82"/>
      <c r="K38" s="82"/>
      <c r="L38" s="82"/>
      <c r="M38" s="83"/>
      <c r="N38" s="89"/>
    </row>
    <row r="39" spans="1:14" ht="13.5" thickBot="1">
      <c r="A39" s="27" t="s">
        <v>26</v>
      </c>
      <c r="B39" s="3"/>
      <c r="C39" s="5">
        <f>Data1!$AM$9</f>
        <v>0</v>
      </c>
      <c r="D39" s="5"/>
      <c r="E39" s="3"/>
      <c r="F39" s="40">
        <v>31</v>
      </c>
      <c r="G39" s="90"/>
      <c r="H39" s="91"/>
      <c r="I39" s="91"/>
      <c r="J39" s="91"/>
      <c r="K39" s="91"/>
      <c r="L39" s="91"/>
      <c r="M39" s="92"/>
      <c r="N39" s="93"/>
    </row>
    <row r="40" spans="1:14" ht="12.75">
      <c r="A40" s="27" t="s">
        <v>28</v>
      </c>
      <c r="B40" s="3"/>
      <c r="C40" s="5">
        <f>Data1!$AN$9</f>
        <v>4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2009-08-13T10:38:25Z</dcterms:modified>
  <cp:category/>
  <cp:version/>
  <cp:contentType/>
  <cp:contentStatus/>
</cp:coreProperties>
</file>