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<sst xmlns="http://schemas.openxmlformats.org/spreadsheetml/2006/main" count="194" uniqueCount="167">
  <si>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</si>
  <si>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</si>
  <si>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</si>
  <si>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</si>
  <si>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</si>
  <si>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</si>
  <si>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</si>
  <si>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</si>
  <si>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</si>
  <si>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</si>
  <si>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</si>
  <si>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</si>
  <si>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</si>
  <si>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</si>
  <si>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</si>
  <si>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</si>
  <si>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</si>
  <si>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</si>
  <si>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</si>
  <si>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</si>
  <si>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</si>
  <si>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</si>
  <si>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</si>
  <si>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</si>
  <si>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</si>
  <si>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</si>
  <si>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</si>
  <si>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</si>
  <si>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</si>
  <si>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</si>
  <si>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</si>
  <si>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</si>
  <si>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</si>
  <si>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</si>
  <si>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</si>
  <si>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</si>
  <si>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</si>
  <si>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</si>
  <si>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</si>
  <si>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</si>
  <si>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</si>
  <si>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</si>
  <si>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</si>
  <si>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</si>
  <si>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</si>
  <si>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</si>
  <si>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</si>
  <si>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</si>
  <si>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</si>
  <si>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</si>
  <si>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</si>
  <si>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</si>
  <si>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</si>
  <si>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</si>
  <si>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</si>
  <si>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</si>
  <si>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</si>
  <si>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</si>
  <si>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</si>
  <si>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</si>
  <si>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</si>
  <si>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</si>
  <si>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</si>
  <si>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</si>
  <si>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</si>
  <si>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</si>
  <si>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</si>
  <si>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</si>
  <si>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</si>
  <si>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</si>
  <si>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</si>
  <si>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</si>
  <si>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</si>
  <si>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</si>
  <si>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</si>
  <si>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</si>
  <si>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</si>
  <si>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</si>
  <si>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</si>
  <si>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</si>
  <si>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</si>
  <si>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</si>
  <si>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</si>
  <si>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</si>
  <si>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</si>
  <si>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</si>
  <si>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</si>
  <si>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</si>
  <si>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</si>
  <si>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</si>
  <si>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</si>
  <si>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</si>
  <si>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</si>
  <si>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</si>
  <si>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</si>
  <si>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</si>
  <si>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</si>
  <si>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</si>
  <si>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</si>
  <si>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</si>
  <si>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</si>
  <si>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</si>
  <si>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</si>
  <si>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</si>
  <si>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</si>
  <si>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May</t>
  </si>
  <si>
    <t>S4</t>
  </si>
  <si>
    <t>WNW2</t>
  </si>
  <si>
    <t>W5</t>
  </si>
  <si>
    <t>WSW4</t>
  </si>
  <si>
    <t>WSW3</t>
  </si>
  <si>
    <t>Cloudy and damp start, then turning somewhat brighter as the day wore on. Warmer.</t>
  </si>
  <si>
    <t>Cool and cloudy with outbreaks of mostly light rain. More rain again overnight.</t>
  </si>
  <si>
    <t>Bright and breezy, but feeling fresher than yesterday. A good amount of sunshine.</t>
  </si>
  <si>
    <t xml:space="preserve">Bright or sunny spells, with patches of cloud too. Feeling quite warm in the sunshine. </t>
  </si>
  <si>
    <t>tr</t>
  </si>
  <si>
    <t xml:space="preserve">Cloudy start. Windy and mostly cloudy thereafter, but some sunny intervals too. </t>
  </si>
  <si>
    <t>SW5</t>
  </si>
  <si>
    <t xml:space="preserve">Breezy again, but generally sunny with a reasonably warm afternoon, tempered by the wind. </t>
  </si>
  <si>
    <t>WSW6</t>
  </si>
  <si>
    <t xml:space="preserve">Very gusty winds today, but sunny spells and occasional blustery showers. Feeling cool. </t>
  </si>
  <si>
    <t>SSE1</t>
  </si>
  <si>
    <t>SSW4</t>
  </si>
  <si>
    <t>Blustery winds and sunny spells. Feeling cool, especially in the wind and out of the sun.</t>
  </si>
  <si>
    <t xml:space="preserve">A cold start with a ground frost. Sunny spells again, but more cloud later in the day. </t>
  </si>
  <si>
    <t>NE4</t>
  </si>
  <si>
    <t xml:space="preserve">Windy but sunny, the wind taking the edge off the temperatures somewhat. </t>
  </si>
  <si>
    <t>Another windy, sunny day and slightly warmer too. Still feeling cool in the wind though.</t>
  </si>
  <si>
    <t xml:space="preserve">Cloudy with outbreaks of patchy light rain. Cooler than yesterday and still breezy. </t>
  </si>
  <si>
    <t>NNE3</t>
  </si>
  <si>
    <t>NE1</t>
  </si>
  <si>
    <t>Cloudy and dull with outbreaks of mainly light rain. Rather cool too. Heavt rain overnight.</t>
  </si>
  <si>
    <t xml:space="preserve">Heavy rain clearing to leave sunshine and showers. Warmer than recent days. </t>
  </si>
  <si>
    <t>S5</t>
  </si>
  <si>
    <t>SE4</t>
  </si>
  <si>
    <t xml:space="preserve">More showers today, some heavy. Also some sunshine in between the showers. </t>
  </si>
  <si>
    <t>SSW5</t>
  </si>
  <si>
    <t xml:space="preserve">Windy again with bluster showers, but also some sunshine at times. A little warmer. </t>
  </si>
  <si>
    <t xml:space="preserve">Another cool, showery day with gusty winds at times too. The showers cleared by eve. </t>
  </si>
  <si>
    <t>SW4</t>
  </si>
  <si>
    <t>WSW5</t>
  </si>
  <si>
    <t>Cloudy spells and sunny spells, with a few mostly very light showers. Quite warm.</t>
  </si>
  <si>
    <t xml:space="preserve">Bright or sunny morning, then cloudier with some very light rain again. </t>
  </si>
  <si>
    <t>A day of sunshien and showers, some heavy at times with gusty winds.</t>
  </si>
  <si>
    <t xml:space="preserve">A similar day, but lighter showers. Some sunshine too in between. </t>
  </si>
  <si>
    <t>Warm, dry and sunny with temperatures the highest so far this year. Still breezy.</t>
  </si>
  <si>
    <t xml:space="preserve">A chilly start, but soon warming up. Becoming warm and sunny again. Light winds. </t>
  </si>
  <si>
    <t>WNW5</t>
  </si>
  <si>
    <t>Cloudy on the whole with a few sunny intervals. Light shhowers pm. Further rain overnight.</t>
  </si>
  <si>
    <t>SSW</t>
  </si>
  <si>
    <t>W4</t>
  </si>
  <si>
    <t>E3</t>
  </si>
  <si>
    <t>NE2</t>
  </si>
  <si>
    <t>Dry, sunny and becoming hot in the afternoon. Mostly gentle breezes.</t>
  </si>
  <si>
    <t>Cloudy start, but becoming warm and sunny in the afternoon with gentle breezes.</t>
  </si>
  <si>
    <t>Cloudy and cool at first with rain clearing. Brighter and warmer by the evening.</t>
  </si>
  <si>
    <t>NE3</t>
  </si>
  <si>
    <t xml:space="preserve">Very warm sunny spells after a cool start. Temperatures rising quickly with little cloud. </t>
  </si>
  <si>
    <t>NOTES:</t>
  </si>
  <si>
    <t>warmest May day since 2005 (27.5C). Lowest minimum 1.6C was the highest in May since 2006 (3.0C). Only 2 ground frosts was the least</t>
  </si>
  <si>
    <t xml:space="preserve">since 1999, when no frosts were recorded at all. </t>
  </si>
  <si>
    <t xml:space="preserve">Rainfall at 71.5mm was a wet month, but only wettest since 2007 which received 94.0mm. </t>
  </si>
  <si>
    <t>Date/anomaly</t>
  </si>
  <si>
    <t>30, 31</t>
  </si>
  <si>
    <t>Mean temperature 12.4C was broadly similar to Mays of the past decade, excluding 2008 which averaged 13.6C. Highest max 26.0C was the</t>
  </si>
  <si>
    <t xml:space="preserve">Bright and sunny morning. Much fresher. Isolated showers and gusty winds. </t>
  </si>
  <si>
    <t xml:space="preserve">Becoming very warm and sunny once more.  Winds moderate NEly.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</si>
</sst>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54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16.5</c:v>
                </c:pt>
                <c:pt idx="2">
                  <c:v>13.8</c:v>
                </c:pt>
                <c:pt idx="3">
                  <c:v>12.1</c:v>
                </c:pt>
                <c:pt idx="4">
                  <c:v>16.3</c:v>
                </c:pt>
                <c:pt idx="5">
                  <c:v>17.3</c:v>
                </c:pt>
                <c:pt idx="6">
                  <c:v>17.2</c:v>
                </c:pt>
                <c:pt idx="7">
                  <c:v>14.2</c:v>
                </c:pt>
                <c:pt idx="8">
                  <c:v>14.9</c:v>
                </c:pt>
                <c:pt idx="9">
                  <c:v>18.9</c:v>
                </c:pt>
                <c:pt idx="10">
                  <c:v>15.1</c:v>
                </c:pt>
                <c:pt idx="11">
                  <c:v>16.8</c:v>
                </c:pt>
                <c:pt idx="12">
                  <c:v>13.8</c:v>
                </c:pt>
                <c:pt idx="13">
                  <c:v>12.4</c:v>
                </c:pt>
                <c:pt idx="14">
                  <c:v>16.8</c:v>
                </c:pt>
                <c:pt idx="15">
                  <c:v>15.1</c:v>
                </c:pt>
                <c:pt idx="16">
                  <c:v>13.9</c:v>
                </c:pt>
                <c:pt idx="17">
                  <c:v>15.9</c:v>
                </c:pt>
                <c:pt idx="18">
                  <c:v>14.9</c:v>
                </c:pt>
                <c:pt idx="19">
                  <c:v>17.2</c:v>
                </c:pt>
                <c:pt idx="20">
                  <c:v>17.3</c:v>
                </c:pt>
                <c:pt idx="21">
                  <c:v>16.8</c:v>
                </c:pt>
                <c:pt idx="22">
                  <c:v>21.1</c:v>
                </c:pt>
                <c:pt idx="23">
                  <c:v>21.4</c:v>
                </c:pt>
                <c:pt idx="24">
                  <c:v>20.6</c:v>
                </c:pt>
                <c:pt idx="25">
                  <c:v>16</c:v>
                </c:pt>
                <c:pt idx="26">
                  <c:v>18.7</c:v>
                </c:pt>
                <c:pt idx="27">
                  <c:v>23.1</c:v>
                </c:pt>
                <c:pt idx="28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10.7</c:v>
                </c:pt>
                <c:pt idx="1">
                  <c:v>3.8</c:v>
                </c:pt>
                <c:pt idx="2">
                  <c:v>6.6</c:v>
                </c:pt>
                <c:pt idx="3">
                  <c:v>3.1</c:v>
                </c:pt>
                <c:pt idx="4">
                  <c:v>8.3</c:v>
                </c:pt>
                <c:pt idx="5">
                  <c:v>11</c:v>
                </c:pt>
                <c:pt idx="6">
                  <c:v>9</c:v>
                </c:pt>
                <c:pt idx="7">
                  <c:v>6.9</c:v>
                </c:pt>
                <c:pt idx="8">
                  <c:v>5.2</c:v>
                </c:pt>
                <c:pt idx="9">
                  <c:v>1.6</c:v>
                </c:pt>
                <c:pt idx="10">
                  <c:v>5.2</c:v>
                </c:pt>
                <c:pt idx="11">
                  <c:v>6.3</c:v>
                </c:pt>
                <c:pt idx="12">
                  <c:v>6.5</c:v>
                </c:pt>
                <c:pt idx="13">
                  <c:v>9.8</c:v>
                </c:pt>
                <c:pt idx="14">
                  <c:v>9.4</c:v>
                </c:pt>
                <c:pt idx="15">
                  <c:v>5</c:v>
                </c:pt>
                <c:pt idx="16">
                  <c:v>4.3</c:v>
                </c:pt>
                <c:pt idx="17">
                  <c:v>8.5</c:v>
                </c:pt>
                <c:pt idx="18">
                  <c:v>8</c:v>
                </c:pt>
                <c:pt idx="19">
                  <c:v>6.6</c:v>
                </c:pt>
                <c:pt idx="20">
                  <c:v>8.3</c:v>
                </c:pt>
                <c:pt idx="21">
                  <c:v>7.2</c:v>
                </c:pt>
                <c:pt idx="22">
                  <c:v>10.4</c:v>
                </c:pt>
                <c:pt idx="23">
                  <c:v>3.7</c:v>
                </c:pt>
                <c:pt idx="24">
                  <c:v>7.5</c:v>
                </c:pt>
                <c:pt idx="25">
                  <c:v>10</c:v>
                </c:pt>
                <c:pt idx="26">
                  <c:v>7.7</c:v>
                </c:pt>
                <c:pt idx="27">
                  <c:v>10.8</c:v>
                </c:pt>
                <c:pt idx="28">
                  <c:v>9.2</c:v>
                </c:pt>
                <c:pt idx="29">
                  <c:v>5.6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0.3</c:v>
                </c:pt>
                <c:pt idx="1">
                  <c:v>0.2</c:v>
                </c:pt>
                <c:pt idx="2">
                  <c:v>0.4</c:v>
                </c:pt>
                <c:pt idx="3">
                  <c:v>5.3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22.8</c:v>
                </c:pt>
                <c:pt idx="14">
                  <c:v>18.5</c:v>
                </c:pt>
                <c:pt idx="15">
                  <c:v>9.7</c:v>
                </c:pt>
                <c:pt idx="16">
                  <c:v>3.6</c:v>
                </c:pt>
                <c:pt idx="17">
                  <c:v>2.1</c:v>
                </c:pt>
                <c:pt idx="18">
                  <c:v>4.8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1.5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230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5.2</c:v>
                </c:pt>
                <c:pt idx="1">
                  <c:v>6.5</c:v>
                </c:pt>
                <c:pt idx="2">
                  <c:v>7.1</c:v>
                </c:pt>
                <c:pt idx="3">
                  <c:v>0.1</c:v>
                </c:pt>
                <c:pt idx="4">
                  <c:v>1.9</c:v>
                </c:pt>
                <c:pt idx="5">
                  <c:v>2.5</c:v>
                </c:pt>
                <c:pt idx="6">
                  <c:v>9.1</c:v>
                </c:pt>
                <c:pt idx="7">
                  <c:v>6.7</c:v>
                </c:pt>
                <c:pt idx="8">
                  <c:v>6.3</c:v>
                </c:pt>
                <c:pt idx="9">
                  <c:v>7</c:v>
                </c:pt>
                <c:pt idx="10">
                  <c:v>9</c:v>
                </c:pt>
                <c:pt idx="11">
                  <c:v>10.6</c:v>
                </c:pt>
                <c:pt idx="12">
                  <c:v>0</c:v>
                </c:pt>
                <c:pt idx="13">
                  <c:v>0</c:v>
                </c:pt>
                <c:pt idx="14">
                  <c:v>2.1</c:v>
                </c:pt>
                <c:pt idx="15">
                  <c:v>4.5</c:v>
                </c:pt>
                <c:pt idx="16">
                  <c:v>4.4</c:v>
                </c:pt>
                <c:pt idx="17">
                  <c:v>3.4</c:v>
                </c:pt>
                <c:pt idx="18">
                  <c:v>2.9</c:v>
                </c:pt>
                <c:pt idx="19">
                  <c:v>4.4</c:v>
                </c:pt>
                <c:pt idx="20">
                  <c:v>6.9</c:v>
                </c:pt>
                <c:pt idx="21">
                  <c:v>3.3</c:v>
                </c:pt>
                <c:pt idx="22">
                  <c:v>10.5</c:v>
                </c:pt>
                <c:pt idx="23">
                  <c:v>11</c:v>
                </c:pt>
                <c:pt idx="24">
                  <c:v>2.8</c:v>
                </c:pt>
                <c:pt idx="25">
                  <c:v>4.6</c:v>
                </c:pt>
                <c:pt idx="26">
                  <c:v>2</c:v>
                </c:pt>
                <c:pt idx="27">
                  <c:v>7.5</c:v>
                </c:pt>
                <c:pt idx="28">
                  <c:v>8.6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365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7.4</c:v>
                </c:pt>
                <c:pt idx="1">
                  <c:v>0</c:v>
                </c:pt>
                <c:pt idx="2">
                  <c:v>1.6</c:v>
                </c:pt>
                <c:pt idx="3">
                  <c:v>-0.8</c:v>
                </c:pt>
                <c:pt idx="4">
                  <c:v>8.1</c:v>
                </c:pt>
                <c:pt idx="5">
                  <c:v>9.1</c:v>
                </c:pt>
                <c:pt idx="6">
                  <c:v>6.6</c:v>
                </c:pt>
                <c:pt idx="7">
                  <c:v>4.3</c:v>
                </c:pt>
                <c:pt idx="8">
                  <c:v>2</c:v>
                </c:pt>
                <c:pt idx="9">
                  <c:v>-1.7</c:v>
                </c:pt>
                <c:pt idx="10">
                  <c:v>1.7</c:v>
                </c:pt>
                <c:pt idx="11">
                  <c:v>3.7</c:v>
                </c:pt>
                <c:pt idx="12">
                  <c:v>4</c:v>
                </c:pt>
                <c:pt idx="13">
                  <c:v>9.7</c:v>
                </c:pt>
                <c:pt idx="14">
                  <c:v>9.2</c:v>
                </c:pt>
                <c:pt idx="15">
                  <c:v>1.5</c:v>
                </c:pt>
                <c:pt idx="16">
                  <c:v>0.6</c:v>
                </c:pt>
                <c:pt idx="17">
                  <c:v>5.9</c:v>
                </c:pt>
                <c:pt idx="18">
                  <c:v>4.7</c:v>
                </c:pt>
                <c:pt idx="19">
                  <c:v>1.9</c:v>
                </c:pt>
                <c:pt idx="20">
                  <c:v>3.8</c:v>
                </c:pt>
                <c:pt idx="21">
                  <c:v>2.9</c:v>
                </c:pt>
                <c:pt idx="22">
                  <c:v>8</c:v>
                </c:pt>
                <c:pt idx="23">
                  <c:v>0.1</c:v>
                </c:pt>
                <c:pt idx="24">
                  <c:v>3.7</c:v>
                </c:pt>
                <c:pt idx="25">
                  <c:v>9.7</c:v>
                </c:pt>
                <c:pt idx="26">
                  <c:v>4.8</c:v>
                </c:pt>
                <c:pt idx="27">
                  <c:v>10.6</c:v>
                </c:pt>
                <c:pt idx="28">
                  <c:v>5.3</c:v>
                </c:pt>
                <c:pt idx="29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790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11.8</c:v>
                </c:pt>
                <c:pt idx="1">
                  <c:v>10.7</c:v>
                </c:pt>
                <c:pt idx="2">
                  <c:v>10.7</c:v>
                </c:pt>
                <c:pt idx="3">
                  <c:v>9.9</c:v>
                </c:pt>
                <c:pt idx="4">
                  <c:v>11.1</c:v>
                </c:pt>
                <c:pt idx="5">
                  <c:v>11.3</c:v>
                </c:pt>
                <c:pt idx="6">
                  <c:v>11.1</c:v>
                </c:pt>
                <c:pt idx="7">
                  <c:v>10.7</c:v>
                </c:pt>
                <c:pt idx="8">
                  <c:v>10.8</c:v>
                </c:pt>
                <c:pt idx="9">
                  <c:v>10.8</c:v>
                </c:pt>
                <c:pt idx="10">
                  <c:v>10.7</c:v>
                </c:pt>
                <c:pt idx="11">
                  <c:v>10.1</c:v>
                </c:pt>
                <c:pt idx="12">
                  <c:v>10.5</c:v>
                </c:pt>
                <c:pt idx="13">
                  <c:v>11.4</c:v>
                </c:pt>
                <c:pt idx="14">
                  <c:v>11</c:v>
                </c:pt>
                <c:pt idx="15">
                  <c:v>11.2</c:v>
                </c:pt>
                <c:pt idx="16">
                  <c:v>10.5</c:v>
                </c:pt>
                <c:pt idx="18">
                  <c:v>10.8</c:v>
                </c:pt>
                <c:pt idx="19">
                  <c:v>10.4</c:v>
                </c:pt>
                <c:pt idx="20">
                  <c:v>11.6</c:v>
                </c:pt>
                <c:pt idx="21">
                  <c:v>11.4</c:v>
                </c:pt>
                <c:pt idx="22">
                  <c:v>12</c:v>
                </c:pt>
                <c:pt idx="23">
                  <c:v>12.5</c:v>
                </c:pt>
                <c:pt idx="24">
                  <c:v>13.2</c:v>
                </c:pt>
                <c:pt idx="25">
                  <c:v>13</c:v>
                </c:pt>
                <c:pt idx="26">
                  <c:v>11.5</c:v>
                </c:pt>
                <c:pt idx="27">
                  <c:v>14.2</c:v>
                </c:pt>
                <c:pt idx="28">
                  <c:v>16</c:v>
                </c:pt>
                <c:pt idx="29">
                  <c:v>15.8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52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11.4</c:v>
                </c:pt>
                <c:pt idx="1">
                  <c:v>10.8</c:v>
                </c:pt>
                <c:pt idx="2">
                  <c:v>10.9</c:v>
                </c:pt>
                <c:pt idx="3">
                  <c:v>10.1</c:v>
                </c:pt>
                <c:pt idx="4">
                  <c:v>10.8</c:v>
                </c:pt>
                <c:pt idx="5">
                  <c:v>11.1</c:v>
                </c:pt>
                <c:pt idx="6">
                  <c:v>11.2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11.1</c:v>
                </c:pt>
                <c:pt idx="11">
                  <c:v>10.8</c:v>
                </c:pt>
                <c:pt idx="12">
                  <c:v>11</c:v>
                </c:pt>
                <c:pt idx="13">
                  <c:v>11.2</c:v>
                </c:pt>
                <c:pt idx="14">
                  <c:v>10.9</c:v>
                </c:pt>
                <c:pt idx="15">
                  <c:v>11.1</c:v>
                </c:pt>
                <c:pt idx="16">
                  <c:v>10.8</c:v>
                </c:pt>
                <c:pt idx="18">
                  <c:v>11</c:v>
                </c:pt>
                <c:pt idx="19">
                  <c:v>10.9</c:v>
                </c:pt>
                <c:pt idx="20">
                  <c:v>11.5</c:v>
                </c:pt>
                <c:pt idx="21">
                  <c:v>11.5</c:v>
                </c:pt>
                <c:pt idx="22">
                  <c:v>11.8</c:v>
                </c:pt>
                <c:pt idx="23">
                  <c:v>12.5</c:v>
                </c:pt>
                <c:pt idx="24">
                  <c:v>12.8</c:v>
                </c:pt>
                <c:pt idx="25">
                  <c:v>12.7</c:v>
                </c:pt>
                <c:pt idx="26">
                  <c:v>11.8</c:v>
                </c:pt>
                <c:pt idx="27">
                  <c:v>13.1</c:v>
                </c:pt>
                <c:pt idx="28">
                  <c:v>14</c:v>
                </c:pt>
                <c:pt idx="29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10.6</c:v>
                </c:pt>
                <c:pt idx="1">
                  <c:v>10.8</c:v>
                </c:pt>
                <c:pt idx="2">
                  <c:v>10.9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11.3</c:v>
                </c:pt>
                <c:pt idx="12">
                  <c:v>11.3</c:v>
                </c:pt>
                <c:pt idx="13">
                  <c:v>11.3</c:v>
                </c:pt>
                <c:pt idx="14">
                  <c:v>11.3</c:v>
                </c:pt>
                <c:pt idx="15">
                  <c:v>11.3</c:v>
                </c:pt>
                <c:pt idx="16">
                  <c:v>11.3</c:v>
                </c:pt>
                <c:pt idx="17">
                  <c:v>11.2</c:v>
                </c:pt>
                <c:pt idx="18">
                  <c:v>11.2</c:v>
                </c:pt>
                <c:pt idx="19">
                  <c:v>11.3</c:v>
                </c:pt>
                <c:pt idx="20">
                  <c:v>11.3</c:v>
                </c:pt>
                <c:pt idx="21">
                  <c:v>11.4</c:v>
                </c:pt>
                <c:pt idx="22">
                  <c:v>11.6</c:v>
                </c:pt>
                <c:pt idx="23">
                  <c:v>11.7</c:v>
                </c:pt>
                <c:pt idx="24">
                  <c:v>11.8</c:v>
                </c:pt>
                <c:pt idx="25">
                  <c:v>11.9</c:v>
                </c:pt>
                <c:pt idx="26">
                  <c:v>12.1</c:v>
                </c:pt>
                <c:pt idx="27">
                  <c:v>12.1</c:v>
                </c:pt>
                <c:pt idx="28">
                  <c:v>12.1</c:v>
                </c:pt>
                <c:pt idx="29">
                  <c:v>12.4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351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1021.9934879349356</c:v>
                </c:pt>
                <c:pt idx="1">
                  <c:v>1029.4263240061478</c:v>
                </c:pt>
                <c:pt idx="2">
                  <c:v>1026.7392371854537</c:v>
                </c:pt>
                <c:pt idx="3">
                  <c:v>1026.9298292429849</c:v>
                </c:pt>
                <c:pt idx="4">
                  <c:v>1021.5428636759193</c:v>
                </c:pt>
                <c:pt idx="5">
                  <c:v>1015.9109339501073</c:v>
                </c:pt>
                <c:pt idx="6">
                  <c:v>1012.3751694478846</c:v>
                </c:pt>
                <c:pt idx="7">
                  <c:v>1005.1266693761638</c:v>
                </c:pt>
                <c:pt idx="8">
                  <c:v>1015.3195084388469</c:v>
                </c:pt>
                <c:pt idx="9">
                  <c:v>1020.3378863639839</c:v>
                </c:pt>
                <c:pt idx="10">
                  <c:v>1025.526911017371</c:v>
                </c:pt>
                <c:pt idx="11">
                  <c:v>1025.1264975430888</c:v>
                </c:pt>
                <c:pt idx="12">
                  <c:v>1018.0325898140238</c:v>
                </c:pt>
                <c:pt idx="13">
                  <c:v>1009.228907940674</c:v>
                </c:pt>
                <c:pt idx="14">
                  <c:v>1001.3778077259553</c:v>
                </c:pt>
                <c:pt idx="15">
                  <c:v>1000.5848702521105</c:v>
                </c:pt>
                <c:pt idx="16">
                  <c:v>1003.8638683096924</c:v>
                </c:pt>
                <c:pt idx="17">
                  <c:v>1007.0965988909453</c:v>
                </c:pt>
                <c:pt idx="18">
                  <c:v>1014.9510558884323</c:v>
                </c:pt>
                <c:pt idx="19">
                  <c:v>1018.8763772468911</c:v>
                </c:pt>
                <c:pt idx="20">
                  <c:v>1013.6198030174857</c:v>
                </c:pt>
                <c:pt idx="21">
                  <c:v>1014.9294489069111</c:v>
                </c:pt>
                <c:pt idx="22">
                  <c:v>1016.6197939027883</c:v>
                </c:pt>
                <c:pt idx="23">
                  <c:v>1020.7704622547762</c:v>
                </c:pt>
                <c:pt idx="24">
                  <c:v>1017.7980721696729</c:v>
                </c:pt>
                <c:pt idx="25">
                  <c:v>1013.969775667292</c:v>
                </c:pt>
                <c:pt idx="26">
                  <c:v>1017.9462056746091</c:v>
                </c:pt>
                <c:pt idx="27">
                  <c:v>1029.2065262333342</c:v>
                </c:pt>
                <c:pt idx="28">
                  <c:v>1032.699285630205</c:v>
                </c:pt>
                <c:pt idx="29">
                  <c:v>1028.2035625321555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6352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10.745009795094095</c:v>
                </c:pt>
                <c:pt idx="1">
                  <c:v>6.79057204528385</c:v>
                </c:pt>
                <c:pt idx="2">
                  <c:v>5.981737181039025</c:v>
                </c:pt>
                <c:pt idx="3">
                  <c:v>5.885710921087185</c:v>
                </c:pt>
                <c:pt idx="4">
                  <c:v>11.332489439728263</c:v>
                </c:pt>
                <c:pt idx="5">
                  <c:v>9.969278083370922</c:v>
                </c:pt>
                <c:pt idx="6">
                  <c:v>4.588444171743556</c:v>
                </c:pt>
                <c:pt idx="7">
                  <c:v>2.028909448740737</c:v>
                </c:pt>
                <c:pt idx="8">
                  <c:v>6.098095106466385</c:v>
                </c:pt>
                <c:pt idx="9">
                  <c:v>8.26155143002497</c:v>
                </c:pt>
                <c:pt idx="10">
                  <c:v>5.981737181039025</c:v>
                </c:pt>
                <c:pt idx="11">
                  <c:v>4.62217060592872</c:v>
                </c:pt>
                <c:pt idx="12">
                  <c:v>8.791774908870547</c:v>
                </c:pt>
                <c:pt idx="13">
                  <c:v>11.410772729034337</c:v>
                </c:pt>
                <c:pt idx="14">
                  <c:v>10.606490873940142</c:v>
                </c:pt>
                <c:pt idx="15">
                  <c:v>9.070684913740637</c:v>
                </c:pt>
                <c:pt idx="16">
                  <c:v>9.124787265505196</c:v>
                </c:pt>
                <c:pt idx="17">
                  <c:v>8.483147692460989</c:v>
                </c:pt>
                <c:pt idx="18">
                  <c:v>9.882522799373803</c:v>
                </c:pt>
                <c:pt idx="19">
                  <c:v>9.904159625020101</c:v>
                </c:pt>
                <c:pt idx="20">
                  <c:v>10.013293243616618</c:v>
                </c:pt>
                <c:pt idx="21">
                  <c:v>9.070684913740637</c:v>
                </c:pt>
                <c:pt idx="22">
                  <c:v>11.493595468410703</c:v>
                </c:pt>
                <c:pt idx="23">
                  <c:v>8.549346215536493</c:v>
                </c:pt>
                <c:pt idx="24">
                  <c:v>10.769500934821906</c:v>
                </c:pt>
                <c:pt idx="25">
                  <c:v>6.79057204528385</c:v>
                </c:pt>
                <c:pt idx="26">
                  <c:v>7.485094078389351</c:v>
                </c:pt>
                <c:pt idx="27">
                  <c:v>15.537555933462706</c:v>
                </c:pt>
                <c:pt idx="28">
                  <c:v>15.756334656032593</c:v>
                </c:pt>
                <c:pt idx="29">
                  <c:v>12.124194432905135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192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e4c6bb-4733-4edb-9aa2-aa5c3dbb66cf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f1dd02-cca4-4252-ba04-3f480223745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80336a9-a212-4e3e-bb73-bb8ca47b4d0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6c1889-3785-4ae5-98f0-cb433d662017}" type="TxLink">
            <a:rPr lang="en-US" cap="none" sz="1000" b="0" i="0" u="none" baseline="0">
              <a:latin typeface="Arial"/>
              <a:ea typeface="Arial"/>
              <a:cs typeface="Arial"/>
            </a:rPr>
            <a:t>5.2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ddc0151-ac62-4ef5-b96b-27610ccb765d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d57bffa-5f6d-4d73-9cd3-180135d1e1fd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61d1a1-099f-4517-9690-0bad45dc7ef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1e2531-2958-4b69-b3b1-b8e28935d33b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7c9d0e-8d6b-4793-a6ae-1df1260c3054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6" activePane="bottomLeft" state="split"/>
      <selection pane="topLeft" activeCell="R5" sqref="R5"/>
      <selection pane="bottomLeft" activeCell="T41" sqref="T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2009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13.4</v>
      </c>
      <c r="C9" s="65">
        <v>12</v>
      </c>
      <c r="D9" s="65">
        <v>18.8</v>
      </c>
      <c r="E9" s="65">
        <v>10.7</v>
      </c>
      <c r="F9" s="66">
        <f aca="true" t="shared" si="0" ref="F9:F39">AVERAGE(D9:E9)</f>
        <v>14.75</v>
      </c>
      <c r="G9" s="67">
        <f>100*(AJ9/AH9)</f>
        <v>83.94954506340359</v>
      </c>
      <c r="H9" s="67">
        <f aca="true" t="shared" si="1" ref="H9:H39">AK9</f>
        <v>10.745009795094095</v>
      </c>
      <c r="I9" s="68">
        <v>7.4</v>
      </c>
      <c r="J9" s="66"/>
      <c r="K9" s="68"/>
      <c r="L9" s="65">
        <v>11.8</v>
      </c>
      <c r="M9" s="65">
        <v>11.4</v>
      </c>
      <c r="N9" s="65">
        <v>11.1</v>
      </c>
      <c r="O9" s="66">
        <v>10.6</v>
      </c>
      <c r="P9" s="69" t="s">
        <v>106</v>
      </c>
      <c r="Q9" s="70">
        <v>26</v>
      </c>
      <c r="R9" s="67">
        <v>5.2</v>
      </c>
      <c r="S9" s="67">
        <v>88.2</v>
      </c>
      <c r="T9" s="67">
        <v>0.3</v>
      </c>
      <c r="U9" s="67"/>
      <c r="V9" s="71">
        <v>6</v>
      </c>
      <c r="W9" s="64">
        <v>1011.7</v>
      </c>
      <c r="X9" s="121">
        <f aca="true" t="shared" si="2" ref="X9:X39">W9+AU17</f>
        <v>1021.9934879349356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15.365821170728879</v>
      </c>
      <c r="AI9">
        <f aca="true" t="shared" si="5" ref="AI9:AI39">IF(W9&gt;=0,6.107*EXP(17.38*(C9/(239+C9))),6.107*EXP(22.44*(C9/(272.4+C9))))</f>
        <v>14.01813696808305</v>
      </c>
      <c r="AJ9">
        <f aca="true" t="shared" si="6" ref="AJ9:AJ39">IF(C9&gt;=0,AI9-(0.000799*1000*(B9-C9)),AI9-(0.00072*1000*(B9-C9)))</f>
        <v>12.89953696808305</v>
      </c>
      <c r="AK9">
        <f>239*LN(AJ9/6.107)/(17.38-LN(AJ9/6.107))</f>
        <v>10.745009795094095</v>
      </c>
      <c r="AM9">
        <f>COUNTIF(V9:V39,"&lt;1")</f>
        <v>4</v>
      </c>
      <c r="AN9">
        <f>COUNTIF(E9:E39,"&lt;0")</f>
        <v>0</v>
      </c>
      <c r="AO9">
        <f>COUNTIF(I9:I39,"&lt;0")</f>
        <v>2</v>
      </c>
      <c r="AP9">
        <f>COUNTIF(Q9:Q39,"&gt;=39")</f>
        <v>1</v>
      </c>
    </row>
    <row r="10" spans="1:37" ht="12.75">
      <c r="A10" s="72">
        <v>2</v>
      </c>
      <c r="B10" s="73">
        <v>11.8</v>
      </c>
      <c r="C10" s="74">
        <v>9.4</v>
      </c>
      <c r="D10" s="74">
        <v>16.5</v>
      </c>
      <c r="E10" s="74">
        <v>3.8</v>
      </c>
      <c r="F10" s="75">
        <f t="shared" si="0"/>
        <v>10.15</v>
      </c>
      <c r="G10" s="67">
        <f aca="true" t="shared" si="7" ref="G10:G39">100*(AJ10/AH10)</f>
        <v>71.35135566173963</v>
      </c>
      <c r="H10" s="76">
        <f t="shared" si="1"/>
        <v>6.79057204528385</v>
      </c>
      <c r="I10" s="77">
        <v>0</v>
      </c>
      <c r="J10" s="75"/>
      <c r="K10" s="77"/>
      <c r="L10" s="74">
        <v>10.7</v>
      </c>
      <c r="M10" s="74">
        <v>10.8</v>
      </c>
      <c r="N10" s="74">
        <v>11.3</v>
      </c>
      <c r="O10" s="75">
        <v>10.8</v>
      </c>
      <c r="P10" s="78" t="s">
        <v>107</v>
      </c>
      <c r="Q10" s="79">
        <v>23</v>
      </c>
      <c r="R10" s="76">
        <v>6.5</v>
      </c>
      <c r="S10" s="76">
        <v>104</v>
      </c>
      <c r="T10" s="76">
        <v>0.2</v>
      </c>
      <c r="U10" s="76"/>
      <c r="V10" s="80">
        <v>6</v>
      </c>
      <c r="W10" s="73">
        <v>1019</v>
      </c>
      <c r="X10" s="121">
        <f t="shared" si="2"/>
        <v>1029.4263240061478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13.834354463552966</v>
      </c>
      <c r="AI10">
        <f t="shared" si="5"/>
        <v>11.78859945679543</v>
      </c>
      <c r="AJ10">
        <f t="shared" si="6"/>
        <v>9.87099945679543</v>
      </c>
      <c r="AK10">
        <f aca="true" t="shared" si="12" ref="AK10:AK39">239*LN(AJ10/6.107)/(17.38-LN(AJ10/6.107))</f>
        <v>6.79057204528385</v>
      </c>
    </row>
    <row r="11" spans="1:37" ht="12.75">
      <c r="A11" s="63">
        <v>3</v>
      </c>
      <c r="B11" s="64">
        <v>10.7</v>
      </c>
      <c r="C11" s="65">
        <v>8.5</v>
      </c>
      <c r="D11" s="65">
        <v>13.8</v>
      </c>
      <c r="E11" s="65">
        <v>6.6</v>
      </c>
      <c r="F11" s="66">
        <f t="shared" si="0"/>
        <v>10.2</v>
      </c>
      <c r="G11" s="67">
        <f t="shared" si="7"/>
        <v>72.58666455394615</v>
      </c>
      <c r="H11" s="67">
        <f t="shared" si="1"/>
        <v>5.981737181039025</v>
      </c>
      <c r="I11" s="68">
        <v>1.6</v>
      </c>
      <c r="J11" s="66"/>
      <c r="K11" s="68"/>
      <c r="L11" s="65">
        <v>10.7</v>
      </c>
      <c r="M11" s="65">
        <v>10.9</v>
      </c>
      <c r="N11" s="65">
        <v>11.3</v>
      </c>
      <c r="O11" s="66">
        <v>10.9</v>
      </c>
      <c r="P11" s="69" t="s">
        <v>108</v>
      </c>
      <c r="Q11" s="70">
        <v>30</v>
      </c>
      <c r="R11" s="67">
        <v>7.1</v>
      </c>
      <c r="S11" s="67">
        <v>98.3</v>
      </c>
      <c r="T11" s="67">
        <v>0.4</v>
      </c>
      <c r="U11" s="67"/>
      <c r="V11" s="71">
        <v>6</v>
      </c>
      <c r="W11" s="64">
        <v>1016.3</v>
      </c>
      <c r="X11" s="121">
        <f t="shared" si="2"/>
        <v>1026.7392371854537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12.86092138362429</v>
      </c>
      <c r="AI11">
        <f t="shared" si="5"/>
        <v>11.093113863278093</v>
      </c>
      <c r="AJ11">
        <f t="shared" si="6"/>
        <v>9.335313863278094</v>
      </c>
      <c r="AK11">
        <f t="shared" si="12"/>
        <v>5.981737181039025</v>
      </c>
    </row>
    <row r="12" spans="1:37" ht="12.75">
      <c r="A12" s="72">
        <v>4</v>
      </c>
      <c r="B12" s="73">
        <v>8.3</v>
      </c>
      <c r="C12" s="74">
        <v>7.2</v>
      </c>
      <c r="D12" s="74">
        <v>12.1</v>
      </c>
      <c r="E12" s="74">
        <v>3.1</v>
      </c>
      <c r="F12" s="75">
        <f t="shared" si="0"/>
        <v>7.6</v>
      </c>
      <c r="G12" s="67">
        <f t="shared" si="7"/>
        <v>84.73886587481671</v>
      </c>
      <c r="H12" s="76">
        <f t="shared" si="1"/>
        <v>5.885710921087185</v>
      </c>
      <c r="I12" s="77">
        <v>-0.8</v>
      </c>
      <c r="J12" s="75"/>
      <c r="K12" s="77"/>
      <c r="L12" s="74">
        <v>9.9</v>
      </c>
      <c r="M12" s="74">
        <v>10.1</v>
      </c>
      <c r="N12" s="74">
        <v>11.1</v>
      </c>
      <c r="O12" s="75">
        <v>11</v>
      </c>
      <c r="P12" s="78" t="s">
        <v>110</v>
      </c>
      <c r="Q12" s="79">
        <v>27</v>
      </c>
      <c r="R12" s="76">
        <v>0.1</v>
      </c>
      <c r="S12" s="76">
        <v>41</v>
      </c>
      <c r="T12" s="76">
        <v>5.3</v>
      </c>
      <c r="U12" s="76"/>
      <c r="V12" s="80">
        <v>8</v>
      </c>
      <c r="W12" s="73">
        <v>1016.4</v>
      </c>
      <c r="X12" s="121">
        <f t="shared" si="2"/>
        <v>1026.9298292429849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10.943563388165682</v>
      </c>
      <c r="AI12">
        <f t="shared" si="5"/>
        <v>10.152351501423265</v>
      </c>
      <c r="AJ12">
        <f t="shared" si="6"/>
        <v>9.273451501423265</v>
      </c>
      <c r="AK12">
        <f t="shared" si="12"/>
        <v>5.885710921087185</v>
      </c>
    </row>
    <row r="13" spans="1:37" ht="12.75">
      <c r="A13" s="63">
        <v>5</v>
      </c>
      <c r="B13" s="64">
        <v>11.9</v>
      </c>
      <c r="C13" s="65">
        <v>11.6</v>
      </c>
      <c r="D13" s="65">
        <v>16.3</v>
      </c>
      <c r="E13" s="65">
        <v>8.3</v>
      </c>
      <c r="F13" s="66">
        <f t="shared" si="0"/>
        <v>12.3</v>
      </c>
      <c r="G13" s="67">
        <f t="shared" si="7"/>
        <v>96.31634267567864</v>
      </c>
      <c r="H13" s="67">
        <f t="shared" si="1"/>
        <v>11.332489439728263</v>
      </c>
      <c r="I13" s="68">
        <v>8.1</v>
      </c>
      <c r="J13" s="66"/>
      <c r="K13" s="68"/>
      <c r="L13" s="65">
        <v>11.1</v>
      </c>
      <c r="M13" s="65">
        <v>10.8</v>
      </c>
      <c r="N13" s="65">
        <v>11</v>
      </c>
      <c r="O13" s="66">
        <v>11</v>
      </c>
      <c r="P13" s="69" t="s">
        <v>109</v>
      </c>
      <c r="Q13" s="70">
        <v>31</v>
      </c>
      <c r="R13" s="67">
        <v>1.9</v>
      </c>
      <c r="S13" s="67">
        <v>61</v>
      </c>
      <c r="T13" s="67" t="s">
        <v>115</v>
      </c>
      <c r="U13" s="67"/>
      <c r="V13" s="71">
        <v>8</v>
      </c>
      <c r="W13" s="64">
        <v>1011.2</v>
      </c>
      <c r="X13" s="121">
        <f t="shared" si="2"/>
        <v>1021.5428636759193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13.925979168301964</v>
      </c>
      <c r="AI13">
        <f t="shared" si="5"/>
        <v>13.652693816685344</v>
      </c>
      <c r="AJ13">
        <f t="shared" si="6"/>
        <v>13.412993816685344</v>
      </c>
      <c r="AK13">
        <f t="shared" si="12"/>
        <v>11.332489439728263</v>
      </c>
    </row>
    <row r="14" spans="1:37" ht="12.75">
      <c r="A14" s="72">
        <v>6</v>
      </c>
      <c r="B14" s="73">
        <v>14</v>
      </c>
      <c r="C14" s="74">
        <v>11.9</v>
      </c>
      <c r="D14" s="74">
        <v>17.3</v>
      </c>
      <c r="E14" s="74">
        <v>11</v>
      </c>
      <c r="F14" s="75">
        <f t="shared" si="0"/>
        <v>14.15</v>
      </c>
      <c r="G14" s="67">
        <f t="shared" si="7"/>
        <v>76.65880897872688</v>
      </c>
      <c r="H14" s="76">
        <f t="shared" si="1"/>
        <v>9.969278083370922</v>
      </c>
      <c r="I14" s="77">
        <v>9.1</v>
      </c>
      <c r="J14" s="75"/>
      <c r="K14" s="77"/>
      <c r="L14" s="74">
        <v>11.3</v>
      </c>
      <c r="M14" s="74">
        <v>11.1</v>
      </c>
      <c r="N14" s="74">
        <v>11.2</v>
      </c>
      <c r="O14" s="75">
        <v>11</v>
      </c>
      <c r="P14" s="78" t="s">
        <v>108</v>
      </c>
      <c r="Q14" s="79">
        <v>33</v>
      </c>
      <c r="R14" s="76">
        <v>2.5</v>
      </c>
      <c r="S14" s="76">
        <v>101</v>
      </c>
      <c r="T14" s="76" t="s">
        <v>115</v>
      </c>
      <c r="U14" s="76"/>
      <c r="V14" s="80">
        <v>7</v>
      </c>
      <c r="W14" s="73">
        <v>1005.7</v>
      </c>
      <c r="X14" s="121">
        <f t="shared" si="2"/>
        <v>1015.9109339501073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15.977392985196072</v>
      </c>
      <c r="AI14">
        <f t="shared" si="5"/>
        <v>13.925979168301964</v>
      </c>
      <c r="AJ14">
        <f t="shared" si="6"/>
        <v>12.248079168301965</v>
      </c>
      <c r="AK14">
        <f t="shared" si="12"/>
        <v>9.969278083370922</v>
      </c>
    </row>
    <row r="15" spans="1:37" ht="12.75">
      <c r="A15" s="63">
        <v>7</v>
      </c>
      <c r="B15" s="64">
        <v>11.2</v>
      </c>
      <c r="C15" s="65">
        <v>8.2</v>
      </c>
      <c r="D15" s="65">
        <v>17.2</v>
      </c>
      <c r="E15" s="65">
        <v>9</v>
      </c>
      <c r="F15" s="66">
        <f t="shared" si="0"/>
        <v>13.1</v>
      </c>
      <c r="G15" s="67">
        <f t="shared" si="7"/>
        <v>63.72349993797909</v>
      </c>
      <c r="H15" s="67">
        <f t="shared" si="1"/>
        <v>4.588444171743556</v>
      </c>
      <c r="I15" s="68">
        <v>6.6</v>
      </c>
      <c r="J15" s="66"/>
      <c r="K15" s="68"/>
      <c r="L15" s="65">
        <v>11.1</v>
      </c>
      <c r="M15" s="65">
        <v>11.2</v>
      </c>
      <c r="N15" s="65">
        <v>11.6</v>
      </c>
      <c r="O15" s="66">
        <v>11</v>
      </c>
      <c r="P15" s="69" t="s">
        <v>117</v>
      </c>
      <c r="Q15" s="70">
        <v>28</v>
      </c>
      <c r="R15" s="67">
        <v>9.1</v>
      </c>
      <c r="S15" s="67">
        <v>97.5</v>
      </c>
      <c r="T15" s="67">
        <v>0.2</v>
      </c>
      <c r="U15" s="67"/>
      <c r="V15" s="71">
        <v>1</v>
      </c>
      <c r="W15" s="64">
        <v>1002.1</v>
      </c>
      <c r="X15" s="121">
        <f t="shared" si="2"/>
        <v>1012.3751694478846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13.295654505920231</v>
      </c>
      <c r="AI15">
        <f t="shared" si="5"/>
        <v>10.869456390833992</v>
      </c>
      <c r="AJ15">
        <f t="shared" si="6"/>
        <v>8.472456390833992</v>
      </c>
      <c r="AK15">
        <f t="shared" si="12"/>
        <v>4.588444171743556</v>
      </c>
    </row>
    <row r="16" spans="1:37" ht="12.75">
      <c r="A16" s="72">
        <v>8</v>
      </c>
      <c r="B16" s="73">
        <v>10.5</v>
      </c>
      <c r="C16" s="74">
        <v>6.9</v>
      </c>
      <c r="D16" s="74">
        <v>14.2</v>
      </c>
      <c r="E16" s="74">
        <v>6.9</v>
      </c>
      <c r="F16" s="75">
        <f t="shared" si="0"/>
        <v>10.55</v>
      </c>
      <c r="G16" s="67">
        <f t="shared" si="7"/>
        <v>55.70372356021426</v>
      </c>
      <c r="H16" s="76">
        <f t="shared" si="1"/>
        <v>2.028909448740737</v>
      </c>
      <c r="I16" s="77">
        <v>4.3</v>
      </c>
      <c r="J16" s="75"/>
      <c r="K16" s="77"/>
      <c r="L16" s="74">
        <v>10.7</v>
      </c>
      <c r="M16" s="74">
        <v>11.1</v>
      </c>
      <c r="N16" s="74">
        <v>11.7</v>
      </c>
      <c r="O16" s="75">
        <v>11.2</v>
      </c>
      <c r="P16" s="78" t="s">
        <v>119</v>
      </c>
      <c r="Q16" s="79">
        <v>39</v>
      </c>
      <c r="R16" s="76">
        <v>6.7</v>
      </c>
      <c r="S16" s="76">
        <v>104</v>
      </c>
      <c r="T16" s="76">
        <v>0.3</v>
      </c>
      <c r="U16" s="76"/>
      <c r="V16" s="80">
        <v>0</v>
      </c>
      <c r="W16" s="73">
        <v>994.9</v>
      </c>
      <c r="X16" s="121">
        <f t="shared" si="2"/>
        <v>1005.1266693761638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12.690561141441451</v>
      </c>
      <c r="AI16">
        <f t="shared" si="5"/>
        <v>9.945515096468517</v>
      </c>
      <c r="AJ16">
        <f t="shared" si="6"/>
        <v>7.069115096468517</v>
      </c>
      <c r="AK16">
        <f t="shared" si="12"/>
        <v>2.028909448740737</v>
      </c>
    </row>
    <row r="17" spans="1:47" ht="12.75">
      <c r="A17" s="63">
        <v>9</v>
      </c>
      <c r="B17" s="64">
        <v>10.8</v>
      </c>
      <c r="C17" s="65">
        <v>8.6</v>
      </c>
      <c r="D17" s="65">
        <v>14.9</v>
      </c>
      <c r="E17" s="65">
        <v>5.2</v>
      </c>
      <c r="F17" s="66">
        <f t="shared" si="0"/>
        <v>10.05</v>
      </c>
      <c r="G17" s="67">
        <f t="shared" si="7"/>
        <v>72.68763713480804</v>
      </c>
      <c r="H17" s="67">
        <f t="shared" si="1"/>
        <v>6.098095106466385</v>
      </c>
      <c r="I17" s="68">
        <v>2</v>
      </c>
      <c r="J17" s="66"/>
      <c r="K17" s="68"/>
      <c r="L17" s="65">
        <v>10.8</v>
      </c>
      <c r="M17" s="65">
        <v>11.2</v>
      </c>
      <c r="N17" s="65">
        <v>11.7</v>
      </c>
      <c r="O17" s="66">
        <v>11.2</v>
      </c>
      <c r="P17" s="69" t="s">
        <v>122</v>
      </c>
      <c r="Q17" s="70">
        <v>30</v>
      </c>
      <c r="R17" s="67">
        <v>6.3</v>
      </c>
      <c r="S17" s="67">
        <v>106</v>
      </c>
      <c r="T17" s="67">
        <v>0</v>
      </c>
      <c r="U17" s="67"/>
      <c r="V17" s="71">
        <v>6</v>
      </c>
      <c r="W17" s="64">
        <v>1005</v>
      </c>
      <c r="X17" s="121">
        <f t="shared" si="2"/>
        <v>1015.3195084388469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12.946853529753223</v>
      </c>
      <c r="AI17">
        <f t="shared" si="5"/>
        <v>11.16856191408211</v>
      </c>
      <c r="AJ17">
        <f t="shared" si="6"/>
        <v>9.410761914082109</v>
      </c>
      <c r="AK17">
        <f t="shared" si="12"/>
        <v>6.098095106466385</v>
      </c>
      <c r="AU17">
        <f aca="true" t="shared" si="13" ref="AU17:AU47">W9*(10^(85/(18429.1+(67.53*B9)+(0.003*31)))-1)</f>
        <v>10.293487934935548</v>
      </c>
    </row>
    <row r="18" spans="1:47" ht="12.75">
      <c r="A18" s="72">
        <v>10</v>
      </c>
      <c r="B18" s="73">
        <v>11.7</v>
      </c>
      <c r="C18" s="74">
        <v>10</v>
      </c>
      <c r="D18" s="74">
        <v>18.9</v>
      </c>
      <c r="E18" s="74">
        <v>1.6</v>
      </c>
      <c r="F18" s="75">
        <f t="shared" si="0"/>
        <v>10.25</v>
      </c>
      <c r="G18" s="67">
        <f t="shared" si="7"/>
        <v>79.42087708514454</v>
      </c>
      <c r="H18" s="76">
        <f t="shared" si="1"/>
        <v>8.26155143002497</v>
      </c>
      <c r="I18" s="77">
        <v>-1.7</v>
      </c>
      <c r="J18" s="75"/>
      <c r="K18" s="77"/>
      <c r="L18" s="74">
        <v>10.8</v>
      </c>
      <c r="M18" s="74">
        <v>11.2</v>
      </c>
      <c r="N18" s="74">
        <v>11.7</v>
      </c>
      <c r="O18" s="75">
        <v>11.2</v>
      </c>
      <c r="P18" s="78" t="s">
        <v>121</v>
      </c>
      <c r="Q18" s="79">
        <v>22</v>
      </c>
      <c r="R18" s="76">
        <v>7</v>
      </c>
      <c r="S18" s="76">
        <v>90</v>
      </c>
      <c r="T18" s="76">
        <v>0</v>
      </c>
      <c r="U18" s="76"/>
      <c r="V18" s="80">
        <v>5</v>
      </c>
      <c r="W18" s="73">
        <v>1010</v>
      </c>
      <c r="X18" s="121">
        <f t="shared" si="2"/>
        <v>1020.3378863639839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10</v>
      </c>
      <c r="AD18">
        <f t="shared" si="10"/>
        <v>10</v>
      </c>
      <c r="AE18">
        <f t="shared" si="3"/>
        <v>0</v>
      </c>
      <c r="AF18">
        <f t="shared" si="4"/>
        <v>0</v>
      </c>
      <c r="AH18">
        <f t="shared" si="11"/>
        <v>13.743260220579202</v>
      </c>
      <c r="AI18">
        <f t="shared" si="5"/>
        <v>12.273317807277772</v>
      </c>
      <c r="AJ18">
        <f t="shared" si="6"/>
        <v>10.915017807277772</v>
      </c>
      <c r="AK18">
        <f t="shared" si="12"/>
        <v>8.26155143002497</v>
      </c>
      <c r="AU18">
        <f t="shared" si="13"/>
        <v>10.4263240061477</v>
      </c>
    </row>
    <row r="19" spans="1:47" ht="12.75">
      <c r="A19" s="63">
        <v>11</v>
      </c>
      <c r="B19" s="64">
        <v>10.7</v>
      </c>
      <c r="C19" s="65">
        <v>8.5</v>
      </c>
      <c r="D19" s="65">
        <v>15.1</v>
      </c>
      <c r="E19" s="65">
        <v>5.2</v>
      </c>
      <c r="F19" s="66">
        <f t="shared" si="0"/>
        <v>10.15</v>
      </c>
      <c r="G19" s="67">
        <f t="shared" si="7"/>
        <v>72.58666455394615</v>
      </c>
      <c r="H19" s="67">
        <f t="shared" si="1"/>
        <v>5.981737181039025</v>
      </c>
      <c r="I19" s="68">
        <v>1.7</v>
      </c>
      <c r="J19" s="66"/>
      <c r="K19" s="68"/>
      <c r="L19" s="65">
        <v>10.7</v>
      </c>
      <c r="M19" s="65">
        <v>11.1</v>
      </c>
      <c r="N19" s="65">
        <v>11.7</v>
      </c>
      <c r="O19" s="66">
        <v>11.2</v>
      </c>
      <c r="P19" s="69" t="s">
        <v>125</v>
      </c>
      <c r="Q19" s="70">
        <v>29</v>
      </c>
      <c r="R19" s="67">
        <v>9</v>
      </c>
      <c r="S19" s="67">
        <v>81.2</v>
      </c>
      <c r="T19" s="67">
        <v>0</v>
      </c>
      <c r="U19" s="67"/>
      <c r="V19" s="71">
        <v>6</v>
      </c>
      <c r="W19" s="64">
        <v>1015.1</v>
      </c>
      <c r="X19" s="121">
        <f t="shared" si="2"/>
        <v>1025.526911017371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12.86092138362429</v>
      </c>
      <c r="AI19">
        <f t="shared" si="5"/>
        <v>11.093113863278093</v>
      </c>
      <c r="AJ19">
        <f t="shared" si="6"/>
        <v>9.335313863278094</v>
      </c>
      <c r="AK19">
        <f t="shared" si="12"/>
        <v>5.981737181039025</v>
      </c>
      <c r="AU19">
        <f t="shared" si="13"/>
        <v>10.439237185453711</v>
      </c>
    </row>
    <row r="20" spans="1:47" ht="12.75">
      <c r="A20" s="72">
        <v>12</v>
      </c>
      <c r="B20" s="73">
        <v>10.6</v>
      </c>
      <c r="C20" s="74">
        <v>7.9</v>
      </c>
      <c r="D20" s="74">
        <v>16.8</v>
      </c>
      <c r="E20" s="74">
        <v>6.3</v>
      </c>
      <c r="F20" s="75">
        <f t="shared" si="0"/>
        <v>11.55</v>
      </c>
      <c r="G20" s="67">
        <f t="shared" si="7"/>
        <v>66.4747902020914</v>
      </c>
      <c r="H20" s="76">
        <f t="shared" si="1"/>
        <v>4.62217060592872</v>
      </c>
      <c r="I20" s="77">
        <v>3.7</v>
      </c>
      <c r="J20" s="75"/>
      <c r="K20" s="77"/>
      <c r="L20" s="74">
        <v>10.1</v>
      </c>
      <c r="M20" s="74">
        <v>10.8</v>
      </c>
      <c r="N20" s="74">
        <v>11.6</v>
      </c>
      <c r="O20" s="75">
        <v>11.3</v>
      </c>
      <c r="P20" s="78" t="s">
        <v>125</v>
      </c>
      <c r="Q20" s="79">
        <v>30</v>
      </c>
      <c r="R20" s="76">
        <v>10.6</v>
      </c>
      <c r="S20" s="76">
        <v>89.9</v>
      </c>
      <c r="T20" s="76" t="s">
        <v>115</v>
      </c>
      <c r="U20" s="76"/>
      <c r="V20" s="80">
        <v>2</v>
      </c>
      <c r="W20" s="73">
        <v>1014.7</v>
      </c>
      <c r="X20" s="121">
        <f t="shared" si="2"/>
        <v>1025.1264975430888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12.775491423705457</v>
      </c>
      <c r="AI20">
        <f t="shared" si="5"/>
        <v>10.649781121194382</v>
      </c>
      <c r="AJ20">
        <f t="shared" si="6"/>
        <v>8.492481121194382</v>
      </c>
      <c r="AK20">
        <f t="shared" si="12"/>
        <v>4.62217060592872</v>
      </c>
      <c r="AU20">
        <f t="shared" si="13"/>
        <v>10.529829242984965</v>
      </c>
    </row>
    <row r="21" spans="1:47" ht="12.75">
      <c r="A21" s="63">
        <v>13</v>
      </c>
      <c r="B21" s="64">
        <v>11.2</v>
      </c>
      <c r="C21" s="65">
        <v>10</v>
      </c>
      <c r="D21" s="65">
        <v>13.8</v>
      </c>
      <c r="E21" s="65">
        <v>6.5</v>
      </c>
      <c r="F21" s="66">
        <f t="shared" si="0"/>
        <v>10.15</v>
      </c>
      <c r="G21" s="67">
        <f t="shared" si="7"/>
        <v>85.09936688140996</v>
      </c>
      <c r="H21" s="67">
        <f t="shared" si="1"/>
        <v>8.791774908870547</v>
      </c>
      <c r="I21" s="68">
        <v>4</v>
      </c>
      <c r="J21" s="66"/>
      <c r="K21" s="68"/>
      <c r="L21" s="65">
        <v>10.5</v>
      </c>
      <c r="M21" s="65">
        <v>11</v>
      </c>
      <c r="N21" s="65">
        <v>11.7</v>
      </c>
      <c r="O21" s="66">
        <v>11.3</v>
      </c>
      <c r="P21" s="69" t="s">
        <v>125</v>
      </c>
      <c r="Q21" s="70">
        <v>22</v>
      </c>
      <c r="R21" s="67">
        <v>0</v>
      </c>
      <c r="S21" s="67">
        <v>28.9</v>
      </c>
      <c r="T21" s="67">
        <v>0.5</v>
      </c>
      <c r="U21" s="67"/>
      <c r="V21" s="71">
        <v>8</v>
      </c>
      <c r="W21" s="64">
        <v>1007.7</v>
      </c>
      <c r="X21" s="121">
        <f t="shared" si="2"/>
        <v>1018.0325898140238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13.295654505920231</v>
      </c>
      <c r="AI21">
        <f t="shared" si="5"/>
        <v>12.273317807277772</v>
      </c>
      <c r="AJ21">
        <f t="shared" si="6"/>
        <v>11.314517807277772</v>
      </c>
      <c r="AK21">
        <f t="shared" si="12"/>
        <v>8.791774908870547</v>
      </c>
      <c r="AU21">
        <f t="shared" si="13"/>
        <v>10.34286367591925</v>
      </c>
    </row>
    <row r="22" spans="1:47" ht="12.75">
      <c r="A22" s="72">
        <v>14</v>
      </c>
      <c r="B22" s="73">
        <v>11.6</v>
      </c>
      <c r="C22" s="74">
        <v>11.5</v>
      </c>
      <c r="D22" s="74">
        <v>12.4</v>
      </c>
      <c r="E22" s="74">
        <v>9.8</v>
      </c>
      <c r="F22" s="75">
        <f t="shared" si="0"/>
        <v>11.100000000000001</v>
      </c>
      <c r="G22" s="67">
        <f t="shared" si="7"/>
        <v>98.75525534183535</v>
      </c>
      <c r="H22" s="76">
        <f t="shared" si="1"/>
        <v>11.410772729034337</v>
      </c>
      <c r="I22" s="77">
        <v>9.7</v>
      </c>
      <c r="J22" s="75"/>
      <c r="K22" s="77"/>
      <c r="L22" s="74">
        <v>11.4</v>
      </c>
      <c r="M22" s="74">
        <v>11.2</v>
      </c>
      <c r="N22" s="74">
        <v>11.5</v>
      </c>
      <c r="O22" s="75">
        <v>11.3</v>
      </c>
      <c r="P22" s="78" t="s">
        <v>129</v>
      </c>
      <c r="Q22" s="79">
        <v>17</v>
      </c>
      <c r="R22" s="76">
        <v>0</v>
      </c>
      <c r="S22" s="76">
        <v>27</v>
      </c>
      <c r="T22" s="76">
        <v>22.8</v>
      </c>
      <c r="U22" s="76"/>
      <c r="V22" s="80">
        <v>8</v>
      </c>
      <c r="W22" s="73">
        <v>999</v>
      </c>
      <c r="X22" s="121">
        <f t="shared" si="2"/>
        <v>1009.228907940674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14</v>
      </c>
      <c r="AF22">
        <f t="shared" si="4"/>
        <v>0</v>
      </c>
      <c r="AH22">
        <f t="shared" si="11"/>
        <v>13.652693816685344</v>
      </c>
      <c r="AI22">
        <f t="shared" si="5"/>
        <v>13.56265263970658</v>
      </c>
      <c r="AJ22">
        <f t="shared" si="6"/>
        <v>13.482752639706579</v>
      </c>
      <c r="AK22">
        <f t="shared" si="12"/>
        <v>11.410772729034337</v>
      </c>
      <c r="AU22">
        <f t="shared" si="13"/>
        <v>10.210933950107236</v>
      </c>
    </row>
    <row r="23" spans="1:47" ht="12.75">
      <c r="A23" s="63">
        <v>15</v>
      </c>
      <c r="B23" s="64">
        <v>10.8</v>
      </c>
      <c r="C23" s="65">
        <v>10.7</v>
      </c>
      <c r="D23" s="65">
        <v>16.8</v>
      </c>
      <c r="E23" s="65">
        <v>9.4</v>
      </c>
      <c r="F23" s="66">
        <f t="shared" si="0"/>
        <v>13.100000000000001</v>
      </c>
      <c r="G23" s="67">
        <f t="shared" si="7"/>
        <v>98.71913167359287</v>
      </c>
      <c r="H23" s="67">
        <f t="shared" si="1"/>
        <v>10.606490873940142</v>
      </c>
      <c r="I23" s="68">
        <v>9.2</v>
      </c>
      <c r="J23" s="66"/>
      <c r="K23" s="68"/>
      <c r="L23" s="65">
        <v>11</v>
      </c>
      <c r="M23" s="65">
        <v>10.9</v>
      </c>
      <c r="N23" s="65">
        <v>11.5</v>
      </c>
      <c r="O23" s="66">
        <v>11.3</v>
      </c>
      <c r="P23" s="69" t="s">
        <v>130</v>
      </c>
      <c r="Q23" s="70">
        <v>17</v>
      </c>
      <c r="R23" s="67">
        <v>2.1</v>
      </c>
      <c r="S23" s="67">
        <v>101</v>
      </c>
      <c r="T23" s="67">
        <v>18.5</v>
      </c>
      <c r="U23" s="67"/>
      <c r="V23" s="71">
        <v>8</v>
      </c>
      <c r="W23" s="64">
        <v>991.2</v>
      </c>
      <c r="X23" s="121">
        <f t="shared" si="2"/>
        <v>1001.3778077259553</v>
      </c>
      <c r="Y23" s="127">
        <v>0</v>
      </c>
      <c r="Z23" s="134">
        <v>0</v>
      </c>
      <c r="AA23" s="127">
        <v>1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12.946853529753223</v>
      </c>
      <c r="AI23">
        <f t="shared" si="5"/>
        <v>12.86092138362429</v>
      </c>
      <c r="AJ23">
        <f t="shared" si="6"/>
        <v>12.78102138362429</v>
      </c>
      <c r="AK23">
        <f t="shared" si="12"/>
        <v>10.606490873940142</v>
      </c>
      <c r="AU23">
        <f t="shared" si="13"/>
        <v>10.275169447884558</v>
      </c>
    </row>
    <row r="24" spans="1:47" ht="12.75">
      <c r="A24" s="72">
        <v>16</v>
      </c>
      <c r="B24" s="73">
        <v>13.2</v>
      </c>
      <c r="C24" s="74">
        <v>11.1</v>
      </c>
      <c r="D24" s="74">
        <v>15.1</v>
      </c>
      <c r="E24" s="74">
        <v>5</v>
      </c>
      <c r="F24" s="75">
        <f t="shared" si="0"/>
        <v>10.05</v>
      </c>
      <c r="G24" s="67">
        <f t="shared" si="7"/>
        <v>76.0209915224579</v>
      </c>
      <c r="H24" s="76">
        <f t="shared" si="1"/>
        <v>9.070684913740637</v>
      </c>
      <c r="I24" s="77">
        <v>1.5</v>
      </c>
      <c r="J24" s="75"/>
      <c r="K24" s="77"/>
      <c r="L24" s="74">
        <v>11.2</v>
      </c>
      <c r="M24" s="74">
        <v>11.1</v>
      </c>
      <c r="N24" s="74">
        <v>11.5</v>
      </c>
      <c r="O24" s="75">
        <v>11.3</v>
      </c>
      <c r="P24" s="78" t="s">
        <v>133</v>
      </c>
      <c r="Q24" s="79">
        <v>23</v>
      </c>
      <c r="R24" s="76">
        <v>4.5</v>
      </c>
      <c r="S24" s="76">
        <v>90.7</v>
      </c>
      <c r="T24" s="76">
        <v>9.7</v>
      </c>
      <c r="U24" s="76"/>
      <c r="V24" s="80">
        <v>5</v>
      </c>
      <c r="W24" s="73">
        <v>990.5</v>
      </c>
      <c r="X24" s="121">
        <f t="shared" si="2"/>
        <v>1000.5848702521105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15.166585036022243</v>
      </c>
      <c r="AI24">
        <f t="shared" si="5"/>
        <v>13.207688324480838</v>
      </c>
      <c r="AJ24">
        <f t="shared" si="6"/>
        <v>11.529788324480839</v>
      </c>
      <c r="AK24">
        <f t="shared" si="12"/>
        <v>9.070684913740637</v>
      </c>
      <c r="AU24">
        <f t="shared" si="13"/>
        <v>10.226669376163862</v>
      </c>
    </row>
    <row r="25" spans="1:47" ht="12.75">
      <c r="A25" s="63">
        <v>17</v>
      </c>
      <c r="B25" s="64">
        <v>11.9</v>
      </c>
      <c r="C25" s="65">
        <v>10.5</v>
      </c>
      <c r="D25" s="65">
        <v>13.9</v>
      </c>
      <c r="E25" s="65">
        <v>4.3</v>
      </c>
      <c r="F25" s="66">
        <f t="shared" si="0"/>
        <v>9.1</v>
      </c>
      <c r="G25" s="67">
        <f t="shared" si="7"/>
        <v>83.09621177504931</v>
      </c>
      <c r="H25" s="67">
        <f t="shared" si="1"/>
        <v>9.124787265505196</v>
      </c>
      <c r="I25" s="68">
        <v>0.6</v>
      </c>
      <c r="J25" s="66"/>
      <c r="K25" s="68"/>
      <c r="L25" s="65">
        <v>10.5</v>
      </c>
      <c r="M25" s="65">
        <v>10.8</v>
      </c>
      <c r="N25" s="65">
        <v>11.3</v>
      </c>
      <c r="O25" s="66">
        <v>11.3</v>
      </c>
      <c r="P25" s="69" t="s">
        <v>134</v>
      </c>
      <c r="Q25" s="70">
        <v>28</v>
      </c>
      <c r="R25" s="67">
        <v>4.4</v>
      </c>
      <c r="S25" s="67">
        <v>106</v>
      </c>
      <c r="T25" s="67">
        <v>3.6</v>
      </c>
      <c r="U25" s="67"/>
      <c r="V25" s="71">
        <v>7</v>
      </c>
      <c r="W25" s="64">
        <v>993.7</v>
      </c>
      <c r="X25" s="121">
        <f t="shared" si="2"/>
        <v>1003.8638683096924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13.925979168301964</v>
      </c>
      <c r="AI25">
        <f t="shared" si="5"/>
        <v>12.690561141441451</v>
      </c>
      <c r="AJ25">
        <f t="shared" si="6"/>
        <v>11.57196114144145</v>
      </c>
      <c r="AK25">
        <f t="shared" si="12"/>
        <v>9.124787265505196</v>
      </c>
      <c r="AU25">
        <f t="shared" si="13"/>
        <v>10.319508438846917</v>
      </c>
    </row>
    <row r="26" spans="1:47" ht="12.75">
      <c r="A26" s="72">
        <v>18</v>
      </c>
      <c r="B26" s="73">
        <v>11.9</v>
      </c>
      <c r="C26" s="74">
        <v>10.2</v>
      </c>
      <c r="D26" s="74">
        <v>15.9</v>
      </c>
      <c r="E26" s="74">
        <v>8.5</v>
      </c>
      <c r="F26" s="75">
        <f t="shared" si="0"/>
        <v>12.2</v>
      </c>
      <c r="G26" s="67">
        <f t="shared" si="7"/>
        <v>79.56670977184127</v>
      </c>
      <c r="H26" s="76">
        <f t="shared" si="1"/>
        <v>8.483147692460989</v>
      </c>
      <c r="I26" s="77">
        <v>5.9</v>
      </c>
      <c r="J26" s="75"/>
      <c r="K26" s="77"/>
      <c r="L26" s="74">
        <v>10.3</v>
      </c>
      <c r="M26" s="74">
        <v>11.9</v>
      </c>
      <c r="N26" s="74">
        <v>11.3</v>
      </c>
      <c r="O26" s="75">
        <v>11.2</v>
      </c>
      <c r="P26" s="78" t="s">
        <v>136</v>
      </c>
      <c r="Q26" s="79">
        <v>29</v>
      </c>
      <c r="R26" s="76">
        <v>3.4</v>
      </c>
      <c r="S26" s="76">
        <v>116</v>
      </c>
      <c r="T26" s="76">
        <v>2.1</v>
      </c>
      <c r="U26" s="76"/>
      <c r="V26" s="80">
        <v>7</v>
      </c>
      <c r="W26" s="73">
        <v>996.9</v>
      </c>
      <c r="X26" s="121">
        <f t="shared" si="2"/>
        <v>1007.0965988909453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13.925979168301964</v>
      </c>
      <c r="AI26">
        <f t="shared" si="5"/>
        <v>12.4387434277299</v>
      </c>
      <c r="AJ26">
        <f t="shared" si="6"/>
        <v>11.080443427729898</v>
      </c>
      <c r="AK26">
        <f t="shared" si="12"/>
        <v>8.483147692460989</v>
      </c>
      <c r="AU26">
        <f t="shared" si="13"/>
        <v>10.337886363983927</v>
      </c>
    </row>
    <row r="27" spans="1:47" ht="12.75">
      <c r="A27" s="63">
        <v>19</v>
      </c>
      <c r="B27" s="64">
        <v>12.6</v>
      </c>
      <c r="C27" s="65">
        <v>11.2</v>
      </c>
      <c r="D27" s="65">
        <v>14.9</v>
      </c>
      <c r="E27" s="65">
        <v>8</v>
      </c>
      <c r="F27" s="66">
        <f t="shared" si="0"/>
        <v>11.45</v>
      </c>
      <c r="G27" s="67">
        <f t="shared" si="7"/>
        <v>83.50498881590447</v>
      </c>
      <c r="H27" s="67">
        <f t="shared" si="1"/>
        <v>9.882522799373803</v>
      </c>
      <c r="I27" s="68">
        <v>4.7</v>
      </c>
      <c r="J27" s="66"/>
      <c r="K27" s="68"/>
      <c r="L27" s="65">
        <v>10.8</v>
      </c>
      <c r="M27" s="65">
        <v>11</v>
      </c>
      <c r="N27" s="65">
        <v>11.4</v>
      </c>
      <c r="O27" s="66">
        <v>11.2</v>
      </c>
      <c r="P27" s="69" t="s">
        <v>106</v>
      </c>
      <c r="Q27" s="70">
        <v>31</v>
      </c>
      <c r="R27" s="67">
        <v>2.9</v>
      </c>
      <c r="S27" s="67">
        <v>100</v>
      </c>
      <c r="T27" s="67">
        <v>4.8</v>
      </c>
      <c r="U27" s="67"/>
      <c r="V27" s="71">
        <v>6</v>
      </c>
      <c r="W27" s="64">
        <v>1004.7</v>
      </c>
      <c r="X27" s="121">
        <f t="shared" si="2"/>
        <v>1014.9510558884323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14.58242756341879</v>
      </c>
      <c r="AI27">
        <f t="shared" si="5"/>
        <v>13.295654505920231</v>
      </c>
      <c r="AJ27">
        <f t="shared" si="6"/>
        <v>12.17705450592023</v>
      </c>
      <c r="AK27">
        <f t="shared" si="12"/>
        <v>9.882522799373803</v>
      </c>
      <c r="AU27">
        <f t="shared" si="13"/>
        <v>10.426911017370918</v>
      </c>
    </row>
    <row r="28" spans="1:47" ht="12.75">
      <c r="A28" s="72">
        <v>20</v>
      </c>
      <c r="B28" s="73">
        <v>13</v>
      </c>
      <c r="C28" s="74">
        <v>11.4</v>
      </c>
      <c r="D28" s="74">
        <v>17.2</v>
      </c>
      <c r="E28" s="74">
        <v>6.6</v>
      </c>
      <c r="F28" s="75">
        <f t="shared" si="0"/>
        <v>11.899999999999999</v>
      </c>
      <c r="G28" s="67">
        <f t="shared" si="7"/>
        <v>81.4632058697195</v>
      </c>
      <c r="H28" s="76">
        <f t="shared" si="1"/>
        <v>9.904159625020101</v>
      </c>
      <c r="I28" s="77">
        <v>1.9</v>
      </c>
      <c r="J28" s="75"/>
      <c r="K28" s="77"/>
      <c r="L28" s="74">
        <v>10.4</v>
      </c>
      <c r="M28" s="74">
        <v>10.9</v>
      </c>
      <c r="N28" s="74">
        <v>11.5</v>
      </c>
      <c r="O28" s="75">
        <v>11.3</v>
      </c>
      <c r="P28" s="78" t="s">
        <v>139</v>
      </c>
      <c r="Q28" s="79">
        <v>23</v>
      </c>
      <c r="R28" s="76">
        <v>4.4</v>
      </c>
      <c r="S28" s="76">
        <v>106</v>
      </c>
      <c r="T28" s="76">
        <v>1</v>
      </c>
      <c r="U28" s="76"/>
      <c r="V28" s="80">
        <v>5</v>
      </c>
      <c r="W28" s="73">
        <v>1008.6</v>
      </c>
      <c r="X28" s="121">
        <f t="shared" si="2"/>
        <v>1018.8763772468911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14.96962212299885</v>
      </c>
      <c r="AI28">
        <f t="shared" si="5"/>
        <v>13.473134087977627</v>
      </c>
      <c r="AJ28">
        <f t="shared" si="6"/>
        <v>12.194734087977627</v>
      </c>
      <c r="AK28">
        <f t="shared" si="12"/>
        <v>9.904159625020101</v>
      </c>
      <c r="AU28">
        <f t="shared" si="13"/>
        <v>10.426497543088805</v>
      </c>
    </row>
    <row r="29" spans="1:47" ht="12.75">
      <c r="A29" s="63">
        <v>21</v>
      </c>
      <c r="B29" s="64">
        <v>13.1</v>
      </c>
      <c r="C29" s="65">
        <v>11.5</v>
      </c>
      <c r="D29" s="65">
        <v>17.3</v>
      </c>
      <c r="E29" s="65">
        <v>8.3</v>
      </c>
      <c r="F29" s="66">
        <f t="shared" si="0"/>
        <v>12.8</v>
      </c>
      <c r="G29" s="67">
        <f t="shared" si="7"/>
        <v>81.52640511611929</v>
      </c>
      <c r="H29" s="67">
        <f t="shared" si="1"/>
        <v>10.013293243616618</v>
      </c>
      <c r="I29" s="68">
        <v>3.8</v>
      </c>
      <c r="J29" s="66"/>
      <c r="K29" s="68"/>
      <c r="L29" s="65">
        <v>11.6</v>
      </c>
      <c r="M29" s="65">
        <v>11.5</v>
      </c>
      <c r="N29" s="65">
        <v>11.7</v>
      </c>
      <c r="O29" s="66">
        <v>11.3</v>
      </c>
      <c r="P29" s="69" t="s">
        <v>140</v>
      </c>
      <c r="Q29" s="70">
        <v>28</v>
      </c>
      <c r="R29" s="67">
        <v>6.9</v>
      </c>
      <c r="S29" s="67">
        <v>111</v>
      </c>
      <c r="T29" s="67" t="s">
        <v>115</v>
      </c>
      <c r="U29" s="67"/>
      <c r="V29" s="71">
        <v>6</v>
      </c>
      <c r="W29" s="64">
        <v>1003.4</v>
      </c>
      <c r="X29" s="121">
        <f t="shared" si="2"/>
        <v>1013.6198030174857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15.067820814875786</v>
      </c>
      <c r="AI29">
        <f t="shared" si="5"/>
        <v>13.56265263970658</v>
      </c>
      <c r="AJ29">
        <f t="shared" si="6"/>
        <v>12.28425263970658</v>
      </c>
      <c r="AK29">
        <f t="shared" si="12"/>
        <v>10.013293243616618</v>
      </c>
      <c r="AU29">
        <f t="shared" si="13"/>
        <v>10.332589814023818</v>
      </c>
    </row>
    <row r="30" spans="1:47" ht="12.75">
      <c r="A30" s="72">
        <v>22</v>
      </c>
      <c r="B30" s="73">
        <v>13.2</v>
      </c>
      <c r="C30" s="74">
        <v>11.1</v>
      </c>
      <c r="D30" s="74">
        <v>16.8</v>
      </c>
      <c r="E30" s="74">
        <v>7.2</v>
      </c>
      <c r="F30" s="75">
        <f t="shared" si="0"/>
        <v>12</v>
      </c>
      <c r="G30" s="67">
        <f t="shared" si="7"/>
        <v>76.0209915224579</v>
      </c>
      <c r="H30" s="76">
        <f t="shared" si="1"/>
        <v>9.070684913740637</v>
      </c>
      <c r="I30" s="77">
        <v>2.9</v>
      </c>
      <c r="J30" s="75"/>
      <c r="K30" s="77"/>
      <c r="L30" s="74">
        <v>11.4</v>
      </c>
      <c r="M30" s="74">
        <v>11.5</v>
      </c>
      <c r="N30" s="74">
        <v>11.9</v>
      </c>
      <c r="O30" s="75">
        <v>11.4</v>
      </c>
      <c r="P30" s="78" t="s">
        <v>109</v>
      </c>
      <c r="Q30" s="79">
        <v>22</v>
      </c>
      <c r="R30" s="76">
        <v>3.3</v>
      </c>
      <c r="S30" s="76">
        <v>78.7</v>
      </c>
      <c r="T30" s="76">
        <v>0</v>
      </c>
      <c r="U30" s="76"/>
      <c r="V30" s="80">
        <v>7</v>
      </c>
      <c r="W30" s="73">
        <v>1004.7</v>
      </c>
      <c r="X30" s="121">
        <f t="shared" si="2"/>
        <v>1014.9294489069111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15.166585036022243</v>
      </c>
      <c r="AI30">
        <f t="shared" si="5"/>
        <v>13.207688324480838</v>
      </c>
      <c r="AJ30">
        <f t="shared" si="6"/>
        <v>11.529788324480839</v>
      </c>
      <c r="AK30">
        <f t="shared" si="12"/>
        <v>9.070684913740637</v>
      </c>
      <c r="AU30">
        <f t="shared" si="13"/>
        <v>10.228907940674095</v>
      </c>
    </row>
    <row r="31" spans="1:47" ht="12.75">
      <c r="A31" s="63">
        <v>23</v>
      </c>
      <c r="B31" s="64">
        <v>16.8</v>
      </c>
      <c r="C31" s="65">
        <v>13.9</v>
      </c>
      <c r="D31" s="65">
        <v>21.1</v>
      </c>
      <c r="E31" s="65">
        <v>10.4</v>
      </c>
      <c r="F31" s="66">
        <f t="shared" si="0"/>
        <v>15.75</v>
      </c>
      <c r="G31" s="67">
        <f t="shared" si="7"/>
        <v>70.89331849880381</v>
      </c>
      <c r="H31" s="67">
        <f t="shared" si="1"/>
        <v>11.493595468410703</v>
      </c>
      <c r="I31" s="68">
        <v>8</v>
      </c>
      <c r="J31" s="66"/>
      <c r="K31" s="68"/>
      <c r="L31" s="65">
        <v>12</v>
      </c>
      <c r="M31" s="65">
        <v>11.8</v>
      </c>
      <c r="N31" s="65">
        <v>12</v>
      </c>
      <c r="O31" s="66">
        <v>11.6</v>
      </c>
      <c r="P31" s="69" t="s">
        <v>122</v>
      </c>
      <c r="Q31" s="70">
        <v>21</v>
      </c>
      <c r="R31" s="67">
        <v>10.5</v>
      </c>
      <c r="S31" s="67">
        <v>95</v>
      </c>
      <c r="T31" s="67">
        <v>0</v>
      </c>
      <c r="U31" s="67"/>
      <c r="V31" s="71">
        <v>4</v>
      </c>
      <c r="W31" s="64">
        <v>1006.5</v>
      </c>
      <c r="X31" s="121">
        <f t="shared" si="2"/>
        <v>1016.6197939027883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19.122963978070903</v>
      </c>
      <c r="AI31">
        <f t="shared" si="5"/>
        <v>15.87400375938533</v>
      </c>
      <c r="AJ31">
        <f t="shared" si="6"/>
        <v>13.55690375938533</v>
      </c>
      <c r="AK31">
        <f t="shared" si="12"/>
        <v>11.493595468410703</v>
      </c>
      <c r="AU31">
        <f t="shared" si="13"/>
        <v>10.177807725955288</v>
      </c>
    </row>
    <row r="32" spans="1:47" ht="12.75">
      <c r="A32" s="72">
        <v>24</v>
      </c>
      <c r="B32" s="73">
        <v>13.7</v>
      </c>
      <c r="C32" s="74">
        <v>11.1</v>
      </c>
      <c r="D32" s="74">
        <v>21.4</v>
      </c>
      <c r="E32" s="74">
        <v>3.7</v>
      </c>
      <c r="F32" s="75">
        <f t="shared" si="0"/>
        <v>12.549999999999999</v>
      </c>
      <c r="G32" s="67">
        <f t="shared" si="7"/>
        <v>71.03387509615193</v>
      </c>
      <c r="H32" s="76">
        <f t="shared" si="1"/>
        <v>8.549346215536493</v>
      </c>
      <c r="I32" s="77">
        <v>0.1</v>
      </c>
      <c r="J32" s="75"/>
      <c r="K32" s="77"/>
      <c r="L32" s="74">
        <v>12.5</v>
      </c>
      <c r="M32" s="74">
        <v>12.5</v>
      </c>
      <c r="N32" s="74">
        <v>12.4</v>
      </c>
      <c r="O32" s="75">
        <v>11.7</v>
      </c>
      <c r="P32" s="78" t="s">
        <v>130</v>
      </c>
      <c r="Q32" s="79">
        <v>10</v>
      </c>
      <c r="R32" s="76">
        <v>11</v>
      </c>
      <c r="S32" s="76">
        <v>97.9</v>
      </c>
      <c r="T32" s="76">
        <v>0</v>
      </c>
      <c r="U32" s="76"/>
      <c r="V32" s="80">
        <v>0</v>
      </c>
      <c r="W32" s="73">
        <v>1010.5</v>
      </c>
      <c r="X32" s="121">
        <f t="shared" si="2"/>
        <v>1020.7704622547762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15.668986535529427</v>
      </c>
      <c r="AI32">
        <f t="shared" si="5"/>
        <v>13.207688324480838</v>
      </c>
      <c r="AJ32">
        <f t="shared" si="6"/>
        <v>11.130288324480837</v>
      </c>
      <c r="AK32">
        <f t="shared" si="12"/>
        <v>8.549346215536493</v>
      </c>
      <c r="AU32">
        <f t="shared" si="13"/>
        <v>10.084870252110507</v>
      </c>
    </row>
    <row r="33" spans="1:47" ht="12.75">
      <c r="A33" s="63">
        <v>25</v>
      </c>
      <c r="B33" s="64">
        <v>14.9</v>
      </c>
      <c r="C33" s="65">
        <v>12.7</v>
      </c>
      <c r="D33" s="65">
        <v>20.6</v>
      </c>
      <c r="E33" s="65">
        <v>7.5</v>
      </c>
      <c r="F33" s="66">
        <f t="shared" si="0"/>
        <v>14.05</v>
      </c>
      <c r="G33" s="67">
        <f t="shared" si="7"/>
        <v>76.29594867668487</v>
      </c>
      <c r="H33" s="67">
        <f t="shared" si="1"/>
        <v>10.769500934821906</v>
      </c>
      <c r="I33" s="68">
        <v>3.7</v>
      </c>
      <c r="J33" s="66"/>
      <c r="K33" s="68"/>
      <c r="L33" s="65">
        <v>13.2</v>
      </c>
      <c r="M33" s="65">
        <v>12.8</v>
      </c>
      <c r="N33" s="65">
        <v>12.6</v>
      </c>
      <c r="O33" s="66">
        <v>11.8</v>
      </c>
      <c r="P33" s="69" t="s">
        <v>134</v>
      </c>
      <c r="Q33" s="70">
        <v>9</v>
      </c>
      <c r="R33" s="67">
        <v>2.8</v>
      </c>
      <c r="S33" s="67">
        <v>87</v>
      </c>
      <c r="T33" s="67">
        <v>1.5</v>
      </c>
      <c r="U33" s="67"/>
      <c r="V33" s="71">
        <v>8</v>
      </c>
      <c r="W33" s="64">
        <v>1007.6</v>
      </c>
      <c r="X33" s="121">
        <f t="shared" si="2"/>
        <v>1017.7980721696729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16.934833208606896</v>
      </c>
      <c r="AI33">
        <f t="shared" si="5"/>
        <v>14.678391653320906</v>
      </c>
      <c r="AJ33">
        <f t="shared" si="6"/>
        <v>12.920591653320905</v>
      </c>
      <c r="AK33">
        <f t="shared" si="12"/>
        <v>10.769500934821906</v>
      </c>
      <c r="AU33">
        <f t="shared" si="13"/>
        <v>10.163868309692404</v>
      </c>
    </row>
    <row r="34" spans="1:47" ht="12.75">
      <c r="A34" s="72">
        <v>26</v>
      </c>
      <c r="B34" s="73">
        <v>11.8</v>
      </c>
      <c r="C34" s="74">
        <v>9.4</v>
      </c>
      <c r="D34" s="74">
        <v>16</v>
      </c>
      <c r="E34" s="74">
        <v>10</v>
      </c>
      <c r="F34" s="75">
        <f t="shared" si="0"/>
        <v>13</v>
      </c>
      <c r="G34" s="67">
        <f t="shared" si="7"/>
        <v>71.35135566173963</v>
      </c>
      <c r="H34" s="76">
        <f t="shared" si="1"/>
        <v>6.79057204528385</v>
      </c>
      <c r="I34" s="77">
        <v>9.7</v>
      </c>
      <c r="J34" s="75"/>
      <c r="K34" s="77"/>
      <c r="L34" s="74">
        <v>13</v>
      </c>
      <c r="M34" s="74">
        <v>12.7</v>
      </c>
      <c r="N34" s="74">
        <v>12.7</v>
      </c>
      <c r="O34" s="75">
        <v>11.9</v>
      </c>
      <c r="P34" s="78" t="s">
        <v>147</v>
      </c>
      <c r="Q34" s="79">
        <v>32</v>
      </c>
      <c r="R34" s="76">
        <v>4.6</v>
      </c>
      <c r="S34" s="76">
        <v>107</v>
      </c>
      <c r="T34" s="76">
        <v>0.3</v>
      </c>
      <c r="U34" s="76"/>
      <c r="V34" s="80">
        <v>4</v>
      </c>
      <c r="W34" s="73">
        <v>1003.7</v>
      </c>
      <c r="X34" s="121">
        <f t="shared" si="2"/>
        <v>1013.969775667292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13.834354463552966</v>
      </c>
      <c r="AI34">
        <f t="shared" si="5"/>
        <v>11.78859945679543</v>
      </c>
      <c r="AJ34">
        <f t="shared" si="6"/>
        <v>9.87099945679543</v>
      </c>
      <c r="AK34">
        <f t="shared" si="12"/>
        <v>6.79057204528385</v>
      </c>
      <c r="AU34">
        <f t="shared" si="13"/>
        <v>10.196598890945312</v>
      </c>
    </row>
    <row r="35" spans="1:47" ht="12.75">
      <c r="A35" s="63">
        <v>27</v>
      </c>
      <c r="B35" s="64">
        <v>10.8</v>
      </c>
      <c r="C35" s="65">
        <v>9.2</v>
      </c>
      <c r="D35" s="65">
        <v>18.7</v>
      </c>
      <c r="E35" s="65">
        <v>7.7</v>
      </c>
      <c r="F35" s="66">
        <f t="shared" si="0"/>
        <v>13.2</v>
      </c>
      <c r="G35" s="67">
        <f t="shared" si="7"/>
        <v>79.96085797867669</v>
      </c>
      <c r="H35" s="67">
        <f t="shared" si="1"/>
        <v>7.485094078389351</v>
      </c>
      <c r="I35" s="68">
        <v>4.8</v>
      </c>
      <c r="J35" s="66"/>
      <c r="K35" s="68"/>
      <c r="L35" s="65">
        <v>11.5</v>
      </c>
      <c r="M35" s="65">
        <v>11.8</v>
      </c>
      <c r="N35" s="65">
        <v>12.4</v>
      </c>
      <c r="O35" s="66">
        <v>12.1</v>
      </c>
      <c r="P35" s="69" t="s">
        <v>149</v>
      </c>
      <c r="Q35" s="70">
        <v>30</v>
      </c>
      <c r="R35" s="67">
        <v>2</v>
      </c>
      <c r="S35" s="67">
        <v>97.9</v>
      </c>
      <c r="T35" s="67" t="s">
        <v>115</v>
      </c>
      <c r="U35" s="67"/>
      <c r="V35" s="71">
        <v>8</v>
      </c>
      <c r="W35" s="64">
        <v>1007.6</v>
      </c>
      <c r="X35" s="121">
        <f t="shared" si="2"/>
        <v>1017.9462056746091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12.946853529753223</v>
      </c>
      <c r="AI35">
        <f t="shared" si="5"/>
        <v>11.630815163633265</v>
      </c>
      <c r="AJ35">
        <f t="shared" si="6"/>
        <v>10.352415163633264</v>
      </c>
      <c r="AK35">
        <f t="shared" si="12"/>
        <v>7.485094078389351</v>
      </c>
      <c r="AU35">
        <f t="shared" si="13"/>
        <v>10.251055888432184</v>
      </c>
    </row>
    <row r="36" spans="1:47" ht="12.75">
      <c r="A36" s="72">
        <v>28</v>
      </c>
      <c r="B36" s="73">
        <v>17.9</v>
      </c>
      <c r="C36" s="74">
        <v>16.5</v>
      </c>
      <c r="D36" s="74">
        <v>23.1</v>
      </c>
      <c r="E36" s="74">
        <v>10.8</v>
      </c>
      <c r="F36" s="75">
        <f t="shared" si="0"/>
        <v>16.950000000000003</v>
      </c>
      <c r="G36" s="67">
        <f t="shared" si="7"/>
        <v>86.0647921849795</v>
      </c>
      <c r="H36" s="76">
        <f t="shared" si="1"/>
        <v>15.537555933462706</v>
      </c>
      <c r="I36" s="77">
        <v>10.6</v>
      </c>
      <c r="J36" s="75"/>
      <c r="K36" s="77"/>
      <c r="L36" s="74">
        <v>14.2</v>
      </c>
      <c r="M36" s="74">
        <v>13.1</v>
      </c>
      <c r="N36" s="74">
        <v>12.5</v>
      </c>
      <c r="O36" s="75">
        <v>12.1</v>
      </c>
      <c r="P36" s="78" t="s">
        <v>150</v>
      </c>
      <c r="Q36" s="79">
        <v>18</v>
      </c>
      <c r="R36" s="76">
        <v>7.5</v>
      </c>
      <c r="S36" s="76">
        <v>111</v>
      </c>
      <c r="T36" s="76">
        <v>0</v>
      </c>
      <c r="U36" s="76"/>
      <c r="V36" s="80">
        <v>7</v>
      </c>
      <c r="W36" s="73">
        <v>1019</v>
      </c>
      <c r="X36" s="121">
        <f t="shared" si="2"/>
        <v>1029.2065262333342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20.49990953559285</v>
      </c>
      <c r="AI36">
        <f t="shared" si="5"/>
        <v>18.76180453991678</v>
      </c>
      <c r="AJ36">
        <f t="shared" si="6"/>
        <v>17.64320453991678</v>
      </c>
      <c r="AK36">
        <f t="shared" si="12"/>
        <v>15.537555933462706</v>
      </c>
      <c r="AU36">
        <f t="shared" si="13"/>
        <v>10.276377246891112</v>
      </c>
    </row>
    <row r="37" spans="1:47" ht="12.75">
      <c r="A37" s="63">
        <v>29</v>
      </c>
      <c r="B37" s="64">
        <v>19.1</v>
      </c>
      <c r="C37" s="65">
        <v>17.1</v>
      </c>
      <c r="D37" s="65">
        <v>26</v>
      </c>
      <c r="E37" s="65">
        <v>9.2</v>
      </c>
      <c r="F37" s="66">
        <f t="shared" si="0"/>
        <v>17.6</v>
      </c>
      <c r="G37" s="67">
        <f t="shared" si="7"/>
        <v>80.9587099361204</v>
      </c>
      <c r="H37" s="67">
        <f t="shared" si="1"/>
        <v>15.756334656032593</v>
      </c>
      <c r="I37" s="68">
        <v>5.3</v>
      </c>
      <c r="J37" s="66"/>
      <c r="K37" s="68"/>
      <c r="L37" s="65">
        <v>16</v>
      </c>
      <c r="M37" s="65">
        <v>14</v>
      </c>
      <c r="N37" s="65">
        <v>13.1</v>
      </c>
      <c r="O37" s="66">
        <v>12.1</v>
      </c>
      <c r="P37" s="69" t="s">
        <v>152</v>
      </c>
      <c r="Q37" s="70">
        <v>19</v>
      </c>
      <c r="R37" s="67">
        <v>8.6</v>
      </c>
      <c r="S37" s="67">
        <v>97.9</v>
      </c>
      <c r="T37" s="67">
        <v>0</v>
      </c>
      <c r="U37" s="67"/>
      <c r="V37" s="71">
        <v>1</v>
      </c>
      <c r="W37" s="64">
        <v>1022.5</v>
      </c>
      <c r="X37" s="121">
        <f t="shared" si="2"/>
        <v>1032.699285630205</v>
      </c>
      <c r="Y37" s="127">
        <v>0</v>
      </c>
      <c r="Z37" s="134">
        <v>0</v>
      </c>
      <c r="AA37" s="127">
        <v>0</v>
      </c>
      <c r="AB37">
        <f t="shared" si="8"/>
        <v>29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22.100407719188595</v>
      </c>
      <c r="AI37">
        <f t="shared" si="5"/>
        <v>19.490204980077856</v>
      </c>
      <c r="AJ37">
        <f t="shared" si="6"/>
        <v>17.892204980077857</v>
      </c>
      <c r="AK37">
        <f t="shared" si="12"/>
        <v>15.756334656032593</v>
      </c>
      <c r="AU37">
        <f t="shared" si="13"/>
        <v>10.219803017485722</v>
      </c>
    </row>
    <row r="38" spans="1:47" ht="12.75">
      <c r="A38" s="72">
        <v>30</v>
      </c>
      <c r="B38" s="73">
        <v>17.7</v>
      </c>
      <c r="C38" s="74">
        <v>14.6</v>
      </c>
      <c r="D38" s="74">
        <v>24.1</v>
      </c>
      <c r="E38" s="74">
        <v>5.6</v>
      </c>
      <c r="F38" s="75">
        <f t="shared" si="0"/>
        <v>14.850000000000001</v>
      </c>
      <c r="G38" s="67">
        <f t="shared" si="7"/>
        <v>69.81743132005705</v>
      </c>
      <c r="H38" s="76">
        <f t="shared" si="1"/>
        <v>12.124194432905135</v>
      </c>
      <c r="I38" s="77">
        <v>1.1</v>
      </c>
      <c r="J38" s="75"/>
      <c r="K38" s="77"/>
      <c r="L38" s="74">
        <v>15.8</v>
      </c>
      <c r="M38" s="74">
        <v>14.3</v>
      </c>
      <c r="N38" s="74">
        <v>13.7</v>
      </c>
      <c r="O38" s="75">
        <v>12.4</v>
      </c>
      <c r="P38" s="78" t="s">
        <v>151</v>
      </c>
      <c r="Q38" s="79">
        <v>19</v>
      </c>
      <c r="R38" s="76">
        <v>11.1</v>
      </c>
      <c r="S38" s="76">
        <v>92.1</v>
      </c>
      <c r="T38" s="76">
        <v>0</v>
      </c>
      <c r="U38" s="76"/>
      <c r="V38" s="80">
        <v>0</v>
      </c>
      <c r="W38" s="73">
        <v>1018</v>
      </c>
      <c r="X38" s="121">
        <f t="shared" si="2"/>
        <v>1028.2035625321555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30</v>
      </c>
      <c r="AH38">
        <f t="shared" si="11"/>
        <v>20.243279798659454</v>
      </c>
      <c r="AI38">
        <f t="shared" si="5"/>
        <v>16.61023797035605</v>
      </c>
      <c r="AJ38">
        <f t="shared" si="6"/>
        <v>14.133337970356049</v>
      </c>
      <c r="AK38">
        <f t="shared" si="12"/>
        <v>12.124194432905135</v>
      </c>
      <c r="AU38">
        <f t="shared" si="13"/>
        <v>10.229448906911083</v>
      </c>
    </row>
    <row r="39" spans="1:47" ht="12.75">
      <c r="A39" s="63">
        <v>31</v>
      </c>
      <c r="B39" s="64">
        <v>16.9</v>
      </c>
      <c r="C39" s="65">
        <v>14.1</v>
      </c>
      <c r="D39" s="65">
        <v>24.1</v>
      </c>
      <c r="E39" s="65">
        <v>8.4</v>
      </c>
      <c r="F39" s="66">
        <f t="shared" si="0"/>
        <v>16.25</v>
      </c>
      <c r="G39" s="67">
        <f t="shared" si="7"/>
        <v>71.93759730971729</v>
      </c>
      <c r="H39" s="67">
        <f t="shared" si="1"/>
        <v>11.810743955179131</v>
      </c>
      <c r="I39" s="68">
        <v>4.6</v>
      </c>
      <c r="J39" s="66"/>
      <c r="K39" s="68"/>
      <c r="L39" s="65">
        <v>16</v>
      </c>
      <c r="M39" s="65">
        <v>14.4</v>
      </c>
      <c r="N39" s="65">
        <v>14.9</v>
      </c>
      <c r="O39" s="66">
        <v>12.7</v>
      </c>
      <c r="P39" s="69" t="s">
        <v>156</v>
      </c>
      <c r="Q39" s="70">
        <v>21</v>
      </c>
      <c r="R39" s="67">
        <v>11.1</v>
      </c>
      <c r="S39" s="67">
        <v>85.3</v>
      </c>
      <c r="T39" s="67">
        <v>0</v>
      </c>
      <c r="U39" s="67"/>
      <c r="V39" s="71">
        <v>0</v>
      </c>
      <c r="W39" s="64">
        <v>1018.4</v>
      </c>
      <c r="X39" s="121">
        <f t="shared" si="2"/>
        <v>1028.6358908098143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31</v>
      </c>
      <c r="AH39">
        <f t="shared" si="11"/>
        <v>19.24469765091116</v>
      </c>
      <c r="AI39">
        <f t="shared" si="5"/>
        <v>16.081373099585093</v>
      </c>
      <c r="AJ39">
        <f t="shared" si="6"/>
        <v>13.844173099585094</v>
      </c>
      <c r="AK39">
        <f t="shared" si="12"/>
        <v>11.810743955179131</v>
      </c>
      <c r="AU39">
        <f t="shared" si="13"/>
        <v>10.11979390278832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10.270462254776266</v>
      </c>
    </row>
    <row r="41" spans="1:47" ht="13.5" thickBot="1">
      <c r="A41" s="113" t="s">
        <v>19</v>
      </c>
      <c r="B41" s="114">
        <f>SUM(B9:B39)</f>
        <v>397.69999999999993</v>
      </c>
      <c r="C41" s="115">
        <f aca="true" t="shared" si="14" ref="C41:V41">SUM(C9:C39)</f>
        <v>338.5</v>
      </c>
      <c r="D41" s="115">
        <f t="shared" si="14"/>
        <v>541.1</v>
      </c>
      <c r="E41" s="115">
        <f t="shared" si="14"/>
        <v>224.59999999999997</v>
      </c>
      <c r="F41" s="116">
        <f t="shared" si="14"/>
        <v>382.85</v>
      </c>
      <c r="G41" s="117">
        <f t="shared" si="14"/>
        <v>2418.285920235815</v>
      </c>
      <c r="H41" s="117">
        <f>SUM(H9:H39)</f>
        <v>278.9609620948716</v>
      </c>
      <c r="I41" s="118">
        <f t="shared" si="14"/>
        <v>134.1</v>
      </c>
      <c r="J41" s="116">
        <f t="shared" si="14"/>
        <v>0</v>
      </c>
      <c r="K41" s="118">
        <f t="shared" si="14"/>
        <v>0</v>
      </c>
      <c r="L41" s="115">
        <f t="shared" si="14"/>
        <v>363</v>
      </c>
      <c r="M41" s="115">
        <f t="shared" si="14"/>
        <v>360.90000000000003</v>
      </c>
      <c r="N41" s="115">
        <f t="shared" si="14"/>
        <v>368.59999999999997</v>
      </c>
      <c r="O41" s="116">
        <f t="shared" si="14"/>
        <v>353.7000000000001</v>
      </c>
      <c r="P41" s="114"/>
      <c r="Q41" s="119">
        <f t="shared" si="14"/>
        <v>767</v>
      </c>
      <c r="R41" s="117">
        <f t="shared" si="14"/>
        <v>173.1</v>
      </c>
      <c r="S41" s="117">
        <v>2798.5</v>
      </c>
      <c r="T41" s="117">
        <f>SUM(T9:T39)</f>
        <v>71.5</v>
      </c>
      <c r="U41" s="139"/>
      <c r="V41" s="119">
        <f t="shared" si="14"/>
        <v>160</v>
      </c>
      <c r="W41" s="117">
        <f>SUM(W9:W39)</f>
        <v>31236.300000000003</v>
      </c>
      <c r="X41" s="123">
        <f>SUM(X9:X39)</f>
        <v>31554.766221050657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29</v>
      </c>
      <c r="AC41">
        <f>MAX(AC9:AC39)</f>
        <v>10</v>
      </c>
      <c r="AD41">
        <f>MAX(AD9:AD39)</f>
        <v>10</v>
      </c>
      <c r="AE41">
        <f>MAX(AE9:AE39)</f>
        <v>14</v>
      </c>
      <c r="AF41">
        <f>MAX(AF9:AF39)</f>
        <v>31</v>
      </c>
      <c r="AU41">
        <f t="shared" si="13"/>
        <v>10.19807216967281</v>
      </c>
    </row>
    <row r="42" spans="1:47" ht="12.75">
      <c r="A42" s="72" t="s">
        <v>20</v>
      </c>
      <c r="B42" s="73">
        <f>AVERAGE(B9:B39)</f>
        <v>12.829032258064514</v>
      </c>
      <c r="C42" s="74">
        <f aca="true" t="shared" si="15" ref="C42:V42">AVERAGE(C9:C39)</f>
        <v>10.919354838709678</v>
      </c>
      <c r="D42" s="74">
        <f t="shared" si="15"/>
        <v>17.45483870967742</v>
      </c>
      <c r="E42" s="74">
        <f t="shared" si="15"/>
        <v>7.24516129032258</v>
      </c>
      <c r="F42" s="75">
        <f t="shared" si="15"/>
        <v>12.350000000000001</v>
      </c>
      <c r="G42" s="76">
        <f t="shared" si="15"/>
        <v>78.00922323341338</v>
      </c>
      <c r="H42" s="76">
        <f>AVERAGE(H9:H39)</f>
        <v>8.998740712737794</v>
      </c>
      <c r="I42" s="77">
        <f t="shared" si="15"/>
        <v>4.325806451612903</v>
      </c>
      <c r="J42" s="75" t="e">
        <f t="shared" si="15"/>
        <v>#DIV/0!</v>
      </c>
      <c r="K42" s="77" t="e">
        <f t="shared" si="15"/>
        <v>#DIV/0!</v>
      </c>
      <c r="L42" s="74">
        <f t="shared" si="15"/>
        <v>11.709677419354838</v>
      </c>
      <c r="M42" s="74">
        <f t="shared" si="15"/>
        <v>11.641935483870968</v>
      </c>
      <c r="N42" s="74">
        <f t="shared" si="15"/>
        <v>11.89032258064516</v>
      </c>
      <c r="O42" s="75">
        <f t="shared" si="15"/>
        <v>11.409677419354843</v>
      </c>
      <c r="P42" s="73"/>
      <c r="Q42" s="75">
        <f t="shared" si="15"/>
        <v>24.741935483870968</v>
      </c>
      <c r="R42" s="76">
        <f t="shared" si="15"/>
        <v>5.583870967741936</v>
      </c>
      <c r="S42" s="76">
        <f>AVERAGE(S9:S41)</f>
        <v>174.90625</v>
      </c>
      <c r="T42" s="76">
        <f>AVERAGE(T9:T39)</f>
        <v>2.75</v>
      </c>
      <c r="U42" s="76"/>
      <c r="V42" s="76">
        <f t="shared" si="15"/>
        <v>5.161290322580645</v>
      </c>
      <c r="W42" s="76">
        <f>AVERAGE(W9:W39)</f>
        <v>1007.6225806451614</v>
      </c>
      <c r="X42" s="124">
        <f>AVERAGE(X9:X39)</f>
        <v>1017.8956845500212</v>
      </c>
      <c r="Y42" s="127"/>
      <c r="Z42" s="134"/>
      <c r="AA42" s="130"/>
      <c r="AU42">
        <f t="shared" si="13"/>
        <v>10.269775667291901</v>
      </c>
    </row>
    <row r="43" spans="1:47" ht="12.75">
      <c r="A43" s="72" t="s">
        <v>21</v>
      </c>
      <c r="B43" s="73">
        <f>MAX(B9:B39)</f>
        <v>19.1</v>
      </c>
      <c r="C43" s="74">
        <f aca="true" t="shared" si="16" ref="C43:V43">MAX(C9:C39)</f>
        <v>17.1</v>
      </c>
      <c r="D43" s="74">
        <f t="shared" si="16"/>
        <v>26</v>
      </c>
      <c r="E43" s="74">
        <f t="shared" si="16"/>
        <v>11</v>
      </c>
      <c r="F43" s="75">
        <f t="shared" si="16"/>
        <v>17.6</v>
      </c>
      <c r="G43" s="76">
        <f t="shared" si="16"/>
        <v>98.75525534183535</v>
      </c>
      <c r="H43" s="76">
        <f>MAX(H9:H39)</f>
        <v>15.756334656032593</v>
      </c>
      <c r="I43" s="77">
        <f t="shared" si="16"/>
        <v>10.6</v>
      </c>
      <c r="J43" s="75">
        <f t="shared" si="16"/>
        <v>0</v>
      </c>
      <c r="K43" s="77">
        <f t="shared" si="16"/>
        <v>0</v>
      </c>
      <c r="L43" s="74">
        <f t="shared" si="16"/>
        <v>16</v>
      </c>
      <c r="M43" s="74">
        <f t="shared" si="16"/>
        <v>14.4</v>
      </c>
      <c r="N43" s="74">
        <f t="shared" si="16"/>
        <v>14.9</v>
      </c>
      <c r="O43" s="75">
        <f t="shared" si="16"/>
        <v>12.7</v>
      </c>
      <c r="P43" s="73"/>
      <c r="Q43" s="70">
        <f t="shared" si="16"/>
        <v>39</v>
      </c>
      <c r="R43" s="76">
        <f t="shared" si="16"/>
        <v>11.1</v>
      </c>
      <c r="S43" s="76">
        <f>MAX(S9:S42)</f>
        <v>2798.5</v>
      </c>
      <c r="T43" s="76">
        <f>MAX(T9:T39)</f>
        <v>22.8</v>
      </c>
      <c r="U43" s="140"/>
      <c r="V43" s="70">
        <f t="shared" si="16"/>
        <v>8</v>
      </c>
      <c r="W43" s="76">
        <f>MAX(W9:W39)</f>
        <v>1022.5</v>
      </c>
      <c r="X43" s="124">
        <f>MAX(X9:X39)</f>
        <v>1032.699285630205</v>
      </c>
      <c r="Y43" s="127"/>
      <c r="Z43" s="134"/>
      <c r="AA43" s="127"/>
      <c r="AU43">
        <f t="shared" si="13"/>
        <v>10.346205674609108</v>
      </c>
    </row>
    <row r="44" spans="1:47" ht="13.5" thickBot="1">
      <c r="A44" s="81" t="s">
        <v>22</v>
      </c>
      <c r="B44" s="82">
        <f>MIN(B9:B39)</f>
        <v>8.3</v>
      </c>
      <c r="C44" s="83">
        <f aca="true" t="shared" si="17" ref="C44:V44">MIN(C9:C39)</f>
        <v>6.9</v>
      </c>
      <c r="D44" s="83">
        <f t="shared" si="17"/>
        <v>12.1</v>
      </c>
      <c r="E44" s="83">
        <f t="shared" si="17"/>
        <v>1.6</v>
      </c>
      <c r="F44" s="84">
        <f t="shared" si="17"/>
        <v>7.6</v>
      </c>
      <c r="G44" s="85">
        <f t="shared" si="17"/>
        <v>55.70372356021426</v>
      </c>
      <c r="H44" s="85">
        <f>MIN(H9:H39)</f>
        <v>2.028909448740737</v>
      </c>
      <c r="I44" s="86">
        <f t="shared" si="17"/>
        <v>-1.7</v>
      </c>
      <c r="J44" s="84">
        <f t="shared" si="17"/>
        <v>0</v>
      </c>
      <c r="K44" s="86">
        <f t="shared" si="17"/>
        <v>0</v>
      </c>
      <c r="L44" s="83">
        <f t="shared" si="17"/>
        <v>9.9</v>
      </c>
      <c r="M44" s="83">
        <f t="shared" si="17"/>
        <v>10.1</v>
      </c>
      <c r="N44" s="83">
        <f t="shared" si="17"/>
        <v>11</v>
      </c>
      <c r="O44" s="84">
        <f t="shared" si="17"/>
        <v>10.6</v>
      </c>
      <c r="P44" s="82"/>
      <c r="Q44" s="120">
        <f t="shared" si="17"/>
        <v>9</v>
      </c>
      <c r="R44" s="85">
        <f t="shared" si="17"/>
        <v>0</v>
      </c>
      <c r="S44" s="85">
        <f>MIN(S9:S43)</f>
        <v>27</v>
      </c>
      <c r="T44" s="85">
        <f>MIN(T9:T39)</f>
        <v>0</v>
      </c>
      <c r="U44" s="141"/>
      <c r="V44" s="120">
        <f t="shared" si="17"/>
        <v>0</v>
      </c>
      <c r="W44" s="85">
        <f>MIN(W9:W39)</f>
        <v>990.5</v>
      </c>
      <c r="X44" s="125">
        <f>MIN(X9:X39)</f>
        <v>1000.5848702521105</v>
      </c>
      <c r="Y44" s="128"/>
      <c r="Z44" s="136"/>
      <c r="AA44" s="128"/>
      <c r="AU44">
        <f t="shared" si="13"/>
        <v>10.206526233334262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10.199285630204859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10.203562532155487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10.235890809814272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21</v>
      </c>
      <c r="C61">
        <f>DCOUNTA(T8:T38,1,C59:C60)</f>
        <v>14</v>
      </c>
      <c r="D61">
        <f>DCOUNTA(T8:T38,1,D59:D60)</f>
        <v>9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16</v>
      </c>
      <c r="C64">
        <f>(C61-F61)</f>
        <v>9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6">
      <selection activeCell="Q18" sqref="Q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162</v>
      </c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17.45483870967742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7.24516129032258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12.350000000000001</v>
      </c>
      <c r="D9" s="21">
        <v>1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</v>
      </c>
      <c r="C10" s="5" t="s">
        <v>32</v>
      </c>
      <c r="D10" s="5">
        <f>Data1!$AB$41</f>
        <v>29</v>
      </c>
      <c r="E10" s="3"/>
      <c r="F10" s="40">
        <v>2</v>
      </c>
      <c r="G10" s="93" t="s">
        <v>114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1.6</v>
      </c>
      <c r="C11" s="5" t="s">
        <v>32</v>
      </c>
      <c r="D11" s="24">
        <f>Data1!$AC$41</f>
        <v>10</v>
      </c>
      <c r="E11" s="3"/>
      <c r="F11" s="40">
        <v>3</v>
      </c>
      <c r="G11" s="93" t="s">
        <v>113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-1.7</v>
      </c>
      <c r="C12" s="5" t="s">
        <v>32</v>
      </c>
      <c r="D12" s="24">
        <f>Data1!$AD$41</f>
        <v>10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11.409677419354843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71.5</v>
      </c>
      <c r="D17" s="5">
        <v>143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16</v>
      </c>
      <c r="D18" s="5"/>
      <c r="E18" s="3"/>
      <c r="F18" s="40">
        <v>10</v>
      </c>
      <c r="G18" s="93" t="s">
        <v>124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22.8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14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11.1</v>
      </c>
      <c r="D25" s="5" t="s">
        <v>46</v>
      </c>
      <c r="E25" s="5" t="s">
        <v>163</v>
      </c>
      <c r="F25" s="40">
        <v>17</v>
      </c>
      <c r="G25" s="93" t="s">
        <v>137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173.1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7" ht="12.75">
      <c r="A27" s="27"/>
      <c r="B27" s="3"/>
      <c r="C27" s="22"/>
      <c r="D27" s="5"/>
      <c r="E27" s="5"/>
      <c r="F27" s="40">
        <v>19</v>
      </c>
      <c r="G27" s="143" t="s">
        <v>143</v>
      </c>
    </row>
    <row r="28" spans="1:7" ht="12.75">
      <c r="A28" s="27"/>
      <c r="B28" s="3"/>
      <c r="C28" s="5"/>
      <c r="D28" s="5"/>
      <c r="E28" s="5"/>
      <c r="F28" s="40">
        <v>20</v>
      </c>
      <c r="G28" s="143" t="s">
        <v>144</v>
      </c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39</v>
      </c>
      <c r="D30" s="5"/>
      <c r="E30" s="5"/>
      <c r="F30" s="40">
        <v>22</v>
      </c>
      <c r="G30" s="93" t="s">
        <v>142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165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166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158</v>
      </c>
      <c r="B42" s="3" t="s">
        <v>164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2009-06-01T22:20:23Z</dcterms:modified>
  <cp:category/>
  <cp:version/>
  <cp:contentType/>
  <cp:contentStatus/>
</cp:coreProperties>
</file>