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<sst xmlns="http://schemas.openxmlformats.org/spreadsheetml/2006/main" count="194" uniqueCount="167">
  <si>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</si>
  <si>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</si>
  <si>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</si>
  <si>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</si>
  <si>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</si>
  <si>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</si>
  <si>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</si>
  <si>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</si>
  <si>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</si>
  <si>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</si>
  <si>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</si>
  <si>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</si>
  <si>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</si>
  <si>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</si>
  <si>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</si>
  <si>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</si>
  <si>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</si>
  <si>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</si>
  <si>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</si>
  <si>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</si>
  <si>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</si>
  <si>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</si>
  <si>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</si>
  <si>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</si>
  <si>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</si>
  <si>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</si>
  <si>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</si>
  <si>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</si>
  <si>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</si>
  <si>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</si>
  <si>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</si>
  <si>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</si>
  <si>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</si>
  <si>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</si>
  <si>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</si>
  <si>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</si>
  <si>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</si>
  <si>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</si>
  <si>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</si>
  <si>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</si>
  <si>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</si>
  <si>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</si>
  <si>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</si>
  <si>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</si>
  <si>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</si>
  <si>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</si>
  <si>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</si>
  <si>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</si>
  <si>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</si>
  <si>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</si>
  <si>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</si>
  <si>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</si>
  <si>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</si>
  <si>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</si>
  <si>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</si>
  <si>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</si>
  <si>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</si>
  <si>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</si>
  <si>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</si>
  <si>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</si>
  <si>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</si>
  <si>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</si>
  <si>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</si>
  <si>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</si>
  <si>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</si>
  <si>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</si>
  <si>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</si>
  <si>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</si>
  <si>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</si>
  <si>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</si>
  <si>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</si>
  <si>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</si>
  <si>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</si>
  <si>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</si>
  <si>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</si>
  <si>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</si>
  <si>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</si>
  <si>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</si>
  <si>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</si>
  <si>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</si>
  <si>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</si>
  <si>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</si>
  <si>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</si>
  <si>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</si>
  <si>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</si>
  <si>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</si>
  <si>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</si>
  <si>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</si>
  <si>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</si>
  <si>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</si>
  <si>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</si>
  <si>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</si>
  <si>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</si>
  <si>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</si>
  <si>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</si>
  <si>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</si>
  <si>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</si>
  <si>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</si>
  <si>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</si>
  <si>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</si>
  <si>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</si>
  <si>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</si>
  <si>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</si>
  <si>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</si>
  <si>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NE4</t>
  </si>
  <si>
    <t>N2</t>
  </si>
  <si>
    <t>NNE3</t>
  </si>
  <si>
    <t>N1</t>
  </si>
  <si>
    <t>Cloudy with spells of rain on and off, mostly light. Feeling cold and raw all day.*</t>
  </si>
  <si>
    <t>Brighter spells with some sunshine at times. Feeling much warmer too.</t>
  </si>
  <si>
    <t>Cloudy with spells of rain, especially in the morning. Feeling cool throughout.</t>
  </si>
  <si>
    <t>3rd: max 8.5C - the coldest May day for 15 years!</t>
  </si>
  <si>
    <t>NE2</t>
  </si>
  <si>
    <t>tr</t>
  </si>
  <si>
    <t>NE1</t>
  </si>
  <si>
    <t>SE2</t>
  </si>
  <si>
    <t>SSW2</t>
  </si>
  <si>
    <t>Cloudy with outbreaks of rain from time to time. A few very brief brighter slots.</t>
  </si>
  <si>
    <t>Much warmer and brighter with some sunshine developing. Moderate winds.</t>
  </si>
  <si>
    <t>A widesread ground frost, then bright or sunny with light winds. Feeling cool.</t>
  </si>
  <si>
    <t>Cloudy and rather cold with a few light spots of rain from time to time.</t>
  </si>
  <si>
    <t>Cloudy and mainly dry, but temperatures ratehr below average for the time of year.</t>
  </si>
  <si>
    <t>SSW3</t>
  </si>
  <si>
    <t>WNW3</t>
  </si>
  <si>
    <t>NW3</t>
  </si>
  <si>
    <t>SW2</t>
  </si>
  <si>
    <t>W2</t>
  </si>
  <si>
    <t>A mix of sunny intervals and heavy, blustery showers with hail and thunder.</t>
  </si>
  <si>
    <t>A bright day after early rain cleared. Mostly bright or sunny, with temperatures normal.</t>
  </si>
  <si>
    <t>A cold start with a ground frost, then bright or sunny again and feeling warm out of the wind.</t>
  </si>
  <si>
    <t>A cold start, the bright or sunny intervals with temperatures recovering to near normal.</t>
  </si>
  <si>
    <t>One or two light showers, but generally bright and cool with temperatures below average.</t>
  </si>
  <si>
    <t>Rain clearing to give oe or two showers, but generally bright and feeling much warmer.</t>
  </si>
  <si>
    <t>Mostly cloudy with some rain at times, especially later and overnight. A mild night.</t>
  </si>
  <si>
    <t>W3</t>
  </si>
  <si>
    <t>SSW1</t>
  </si>
  <si>
    <t>N4</t>
  </si>
  <si>
    <t>N3</t>
  </si>
  <si>
    <t>WSW1</t>
  </si>
  <si>
    <t>NNE4</t>
  </si>
  <si>
    <t>NNE2</t>
  </si>
  <si>
    <t>NNE1</t>
  </si>
  <si>
    <t>W1</t>
  </si>
  <si>
    <t>Cold and cloudy with some outbreaks of rain from time to time. Temperatures hardly rising.</t>
  </si>
  <si>
    <t>A little warmer with some sunshine, and slightly higher temps. Still lots of cloud though.</t>
  </si>
  <si>
    <t>A total change: clearer skies, lots of sunshine and temperatures rising significantly.</t>
  </si>
  <si>
    <t>Clear and sunny, with temperatures exceedign 25C for the first tie this year.</t>
  </si>
  <si>
    <t xml:space="preserve">Continuing hot and sunny with temperatures really soaring today. </t>
  </si>
  <si>
    <t>Another similar day with lots of clear skies and plenty of sunshine. Hot again.</t>
  </si>
  <si>
    <t>A touch cooler with more breeze, but still very warm/hot with lots of sunny spells.</t>
  </si>
  <si>
    <t>Breezy and sunny, with temperatures continuing to rise significantly. Still summery.</t>
  </si>
  <si>
    <t>Hot again with the sunshine continuing, though more cloud bubbling up later in the day.</t>
  </si>
  <si>
    <t>Light winds and sunny - so yet more very warm or hot sunshine through the day.</t>
  </si>
  <si>
    <t>More cloud, especially at first, but sunny spells developing later. Slightly cooler.</t>
  </si>
  <si>
    <t>A few showers developing today, especially later on. Still very warm and muggy.</t>
  </si>
  <si>
    <t>Cloudy and much cooler, though still rather humid. A few light showers too at times.</t>
  </si>
  <si>
    <t>Bright with one or two light showers. Temperatures aroun average for mid-May.</t>
  </si>
  <si>
    <t>Light winds with some sunshine, and just an odd light shower.</t>
  </si>
  <si>
    <t>A little warmer with a fair amount of sunshine, and only one or two very light showers.</t>
  </si>
  <si>
    <t>15th: Hal and thunder heard from around 15.30-1600</t>
  </si>
  <si>
    <t>19th: max 9.8C, 22nd: max 25.7C.</t>
  </si>
  <si>
    <t>NOTES:</t>
  </si>
  <si>
    <t xml:space="preserve">This was the coolest May (mean 12.3C) since 2010 (11.1C), though temperatures eventually averaged slightly above normal. Up to the 20th, </t>
  </si>
  <si>
    <t>temperatures averaged 9.6C, well below normal. From 21st-31st the mean was 17.3C! Rainfall, at just 29.3mm, was rather below normal here</t>
  </si>
  <si>
    <t>and was the lowest sinve 2010 (which only clocked up 14.4mm). It was definitely a month of two parts: cold and rather changeable for first</t>
  </si>
  <si>
    <t>two thirds of the month, then hot and sunny with a real taste of summer.</t>
  </si>
  <si>
    <t>May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</si>
</sst>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11</c:v>
                </c:pt>
                <c:pt idx="1">
                  <c:v>16.5</c:v>
                </c:pt>
                <c:pt idx="2">
                  <c:v>8.5</c:v>
                </c:pt>
                <c:pt idx="3">
                  <c:v>10.2</c:v>
                </c:pt>
                <c:pt idx="4">
                  <c:v>8.9</c:v>
                </c:pt>
                <c:pt idx="5">
                  <c:v>12.7</c:v>
                </c:pt>
                <c:pt idx="6">
                  <c:v>11.2</c:v>
                </c:pt>
                <c:pt idx="7">
                  <c:v>17.7</c:v>
                </c:pt>
                <c:pt idx="8">
                  <c:v>15</c:v>
                </c:pt>
                <c:pt idx="9">
                  <c:v>18.2</c:v>
                </c:pt>
                <c:pt idx="10">
                  <c:v>13.4</c:v>
                </c:pt>
                <c:pt idx="11">
                  <c:v>15.7</c:v>
                </c:pt>
                <c:pt idx="12">
                  <c:v>15.6</c:v>
                </c:pt>
                <c:pt idx="13">
                  <c:v>15</c:v>
                </c:pt>
                <c:pt idx="14">
                  <c:v>12.4</c:v>
                </c:pt>
                <c:pt idx="15">
                  <c:v>14.7</c:v>
                </c:pt>
                <c:pt idx="16">
                  <c:v>15.9</c:v>
                </c:pt>
                <c:pt idx="17">
                  <c:v>15.7</c:v>
                </c:pt>
                <c:pt idx="18">
                  <c:v>9.8</c:v>
                </c:pt>
                <c:pt idx="19">
                  <c:v>12.9</c:v>
                </c:pt>
                <c:pt idx="20">
                  <c:v>18.9</c:v>
                </c:pt>
                <c:pt idx="21">
                  <c:v>25.7</c:v>
                </c:pt>
                <c:pt idx="22">
                  <c:v>27.6</c:v>
                </c:pt>
                <c:pt idx="23">
                  <c:v>27.5</c:v>
                </c:pt>
                <c:pt idx="24">
                  <c:v>26.2</c:v>
                </c:pt>
                <c:pt idx="25">
                  <c:v>25.7</c:v>
                </c:pt>
                <c:pt idx="26">
                  <c:v>27</c:v>
                </c:pt>
                <c:pt idx="27">
                  <c:v>26.4</c:v>
                </c:pt>
                <c:pt idx="28">
                  <c:v>22.6</c:v>
                </c:pt>
                <c:pt idx="29">
                  <c:v>24.4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9.7</c:v>
                </c:pt>
                <c:pt idx="1">
                  <c:v>8.1</c:v>
                </c:pt>
                <c:pt idx="2">
                  <c:v>6.4</c:v>
                </c:pt>
                <c:pt idx="3">
                  <c:v>5.7</c:v>
                </c:pt>
                <c:pt idx="4">
                  <c:v>0.1</c:v>
                </c:pt>
                <c:pt idx="5">
                  <c:v>0.6</c:v>
                </c:pt>
                <c:pt idx="6">
                  <c:v>1.9</c:v>
                </c:pt>
                <c:pt idx="7">
                  <c:v>8.1</c:v>
                </c:pt>
                <c:pt idx="8">
                  <c:v>8.2</c:v>
                </c:pt>
                <c:pt idx="9">
                  <c:v>12.4</c:v>
                </c:pt>
                <c:pt idx="10">
                  <c:v>9.5</c:v>
                </c:pt>
                <c:pt idx="11">
                  <c:v>1.5</c:v>
                </c:pt>
                <c:pt idx="12">
                  <c:v>1.2</c:v>
                </c:pt>
                <c:pt idx="13">
                  <c:v>7.1</c:v>
                </c:pt>
                <c:pt idx="14">
                  <c:v>4.2</c:v>
                </c:pt>
                <c:pt idx="15">
                  <c:v>2</c:v>
                </c:pt>
                <c:pt idx="16">
                  <c:v>1.6</c:v>
                </c:pt>
                <c:pt idx="17">
                  <c:v>8</c:v>
                </c:pt>
                <c:pt idx="18">
                  <c:v>7.9</c:v>
                </c:pt>
                <c:pt idx="19">
                  <c:v>7</c:v>
                </c:pt>
                <c:pt idx="20">
                  <c:v>8.2</c:v>
                </c:pt>
                <c:pt idx="21">
                  <c:v>5.9</c:v>
                </c:pt>
                <c:pt idx="22">
                  <c:v>8.3</c:v>
                </c:pt>
                <c:pt idx="23">
                  <c:v>12.4</c:v>
                </c:pt>
                <c:pt idx="24">
                  <c:v>13.5</c:v>
                </c:pt>
                <c:pt idx="25">
                  <c:v>11.7</c:v>
                </c:pt>
                <c:pt idx="26">
                  <c:v>10.3</c:v>
                </c:pt>
                <c:pt idx="27">
                  <c:v>10</c:v>
                </c:pt>
                <c:pt idx="28">
                  <c:v>10.6</c:v>
                </c:pt>
                <c:pt idx="29">
                  <c:v>10.5</c:v>
                </c:pt>
                <c:pt idx="30">
                  <c:v>12</c:v>
                </c:pt>
              </c:numCache>
            </c:numRef>
          </c:val>
          <c:smooth val="0"/>
        </c:ser>
        <c:marker val="1"/>
        <c:axId val="36135780"/>
        <c:axId val="56786565"/>
      </c:lineChart>
      <c:catAx>
        <c:axId val="36135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86565"/>
        <c:crosses val="autoZero"/>
        <c:auto val="1"/>
        <c:lblOffset val="100"/>
        <c:noMultiLvlLbl val="0"/>
      </c:catAx>
      <c:valAx>
        <c:axId val="56786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61357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0.7</c:v>
                </c:pt>
                <c:pt idx="1">
                  <c:v>0</c:v>
                </c:pt>
                <c:pt idx="2">
                  <c:v>4.7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2.9</c:v>
                </c:pt>
                <c:pt idx="7">
                  <c:v>0</c:v>
                </c:pt>
                <c:pt idx="8">
                  <c:v>9.8</c:v>
                </c:pt>
                <c:pt idx="9">
                  <c:v>1.3</c:v>
                </c:pt>
                <c:pt idx="10">
                  <c:v>0.2</c:v>
                </c:pt>
                <c:pt idx="11">
                  <c:v>0</c:v>
                </c:pt>
                <c:pt idx="12">
                  <c:v>0.7</c:v>
                </c:pt>
                <c:pt idx="13">
                  <c:v>0.5</c:v>
                </c:pt>
                <c:pt idx="14">
                  <c:v>3.9</c:v>
                </c:pt>
                <c:pt idx="15">
                  <c:v>0.1</c:v>
                </c:pt>
                <c:pt idx="16">
                  <c:v>0.4</c:v>
                </c:pt>
                <c:pt idx="17">
                  <c:v>1.3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1.3</c:v>
                </c:pt>
                <c:pt idx="29">
                  <c:v>0.8</c:v>
                </c:pt>
              </c:numCache>
            </c:numRef>
          </c:val>
        </c:ser>
        <c:axId val="41317038"/>
        <c:axId val="36309023"/>
      </c:barChart>
      <c:catAx>
        <c:axId val="4131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09023"/>
        <c:crosses val="autoZero"/>
        <c:auto val="1"/>
        <c:lblOffset val="100"/>
        <c:noMultiLvlLbl val="0"/>
      </c:catAx>
      <c:valAx>
        <c:axId val="36309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1317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0</c:v>
                </c:pt>
                <c:pt idx="1">
                  <c:v>5.6</c:v>
                </c:pt>
                <c:pt idx="2">
                  <c:v>0</c:v>
                </c:pt>
                <c:pt idx="3">
                  <c:v>1.1</c:v>
                </c:pt>
                <c:pt idx="4">
                  <c:v>3.7</c:v>
                </c:pt>
                <c:pt idx="5">
                  <c:v>8.5</c:v>
                </c:pt>
                <c:pt idx="6">
                  <c:v>2.8</c:v>
                </c:pt>
                <c:pt idx="7">
                  <c:v>7.5</c:v>
                </c:pt>
                <c:pt idx="8">
                  <c:v>4.8</c:v>
                </c:pt>
                <c:pt idx="9">
                  <c:v>2.2</c:v>
                </c:pt>
                <c:pt idx="10">
                  <c:v>6.6</c:v>
                </c:pt>
                <c:pt idx="11">
                  <c:v>9.3</c:v>
                </c:pt>
                <c:pt idx="12">
                  <c:v>9.5</c:v>
                </c:pt>
                <c:pt idx="13">
                  <c:v>4</c:v>
                </c:pt>
                <c:pt idx="14">
                  <c:v>5.6</c:v>
                </c:pt>
                <c:pt idx="15">
                  <c:v>7.1</c:v>
                </c:pt>
                <c:pt idx="16">
                  <c:v>7.1</c:v>
                </c:pt>
                <c:pt idx="17">
                  <c:v>6.8</c:v>
                </c:pt>
                <c:pt idx="18">
                  <c:v>0.5</c:v>
                </c:pt>
                <c:pt idx="19">
                  <c:v>1.6</c:v>
                </c:pt>
                <c:pt idx="20">
                  <c:v>9</c:v>
                </c:pt>
                <c:pt idx="21">
                  <c:v>10.8</c:v>
                </c:pt>
                <c:pt idx="22">
                  <c:v>10</c:v>
                </c:pt>
                <c:pt idx="23">
                  <c:v>8.5</c:v>
                </c:pt>
                <c:pt idx="24">
                  <c:v>11.3</c:v>
                </c:pt>
                <c:pt idx="25">
                  <c:v>11.6</c:v>
                </c:pt>
                <c:pt idx="26">
                  <c:v>10.8</c:v>
                </c:pt>
                <c:pt idx="27">
                  <c:v>10.7</c:v>
                </c:pt>
                <c:pt idx="28">
                  <c:v>9.3</c:v>
                </c:pt>
                <c:pt idx="29">
                  <c:v>8.4</c:v>
                </c:pt>
              </c:numCache>
            </c:numRef>
          </c:val>
        </c:ser>
        <c:axId val="58345752"/>
        <c:axId val="55349721"/>
      </c:barChart>
      <c:catAx>
        <c:axId val="58345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49721"/>
        <c:crosses val="autoZero"/>
        <c:auto val="1"/>
        <c:lblOffset val="100"/>
        <c:noMultiLvlLbl val="0"/>
      </c:catAx>
      <c:valAx>
        <c:axId val="55349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83457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8.8</c:v>
                </c:pt>
                <c:pt idx="1">
                  <c:v>7.5</c:v>
                </c:pt>
                <c:pt idx="2">
                  <c:v>6.4</c:v>
                </c:pt>
                <c:pt idx="3">
                  <c:v>6.1</c:v>
                </c:pt>
                <c:pt idx="4">
                  <c:v>-2.6</c:v>
                </c:pt>
                <c:pt idx="5">
                  <c:v>-3.5</c:v>
                </c:pt>
                <c:pt idx="6">
                  <c:v>-0.7</c:v>
                </c:pt>
                <c:pt idx="7">
                  <c:v>6.2</c:v>
                </c:pt>
                <c:pt idx="8">
                  <c:v>4.7</c:v>
                </c:pt>
                <c:pt idx="9">
                  <c:v>12.4</c:v>
                </c:pt>
                <c:pt idx="10">
                  <c:v>7.9</c:v>
                </c:pt>
                <c:pt idx="11">
                  <c:v>-2.1</c:v>
                </c:pt>
                <c:pt idx="12">
                  <c:v>-1.7</c:v>
                </c:pt>
                <c:pt idx="13">
                  <c:v>6.3</c:v>
                </c:pt>
                <c:pt idx="14">
                  <c:v>1.5</c:v>
                </c:pt>
                <c:pt idx="15">
                  <c:v>-1.1</c:v>
                </c:pt>
                <c:pt idx="16">
                  <c:v>-1.4</c:v>
                </c:pt>
                <c:pt idx="17">
                  <c:v>7</c:v>
                </c:pt>
                <c:pt idx="18">
                  <c:v>8.1</c:v>
                </c:pt>
                <c:pt idx="19">
                  <c:v>6.9</c:v>
                </c:pt>
                <c:pt idx="20">
                  <c:v>8.5</c:v>
                </c:pt>
                <c:pt idx="21">
                  <c:v>3.6</c:v>
                </c:pt>
                <c:pt idx="22">
                  <c:v>5.9</c:v>
                </c:pt>
                <c:pt idx="23">
                  <c:v>11.6</c:v>
                </c:pt>
                <c:pt idx="24">
                  <c:v>12.4</c:v>
                </c:pt>
                <c:pt idx="25">
                  <c:v>9.6</c:v>
                </c:pt>
                <c:pt idx="26">
                  <c:v>8.1</c:v>
                </c:pt>
                <c:pt idx="27">
                  <c:v>6.1</c:v>
                </c:pt>
                <c:pt idx="28">
                  <c:v>7.3</c:v>
                </c:pt>
                <c:pt idx="29">
                  <c:v>7.2</c:v>
                </c:pt>
                <c:pt idx="30">
                  <c:v>10.7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28385442"/>
        <c:axId val="54142387"/>
      </c:lineChart>
      <c:catAx>
        <c:axId val="2838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42387"/>
        <c:crosses val="autoZero"/>
        <c:auto val="1"/>
        <c:lblOffset val="100"/>
        <c:noMultiLvlLbl val="0"/>
      </c:catAx>
      <c:valAx>
        <c:axId val="54142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83854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10</c:v>
                </c:pt>
                <c:pt idx="1">
                  <c:v>11.3</c:v>
                </c:pt>
                <c:pt idx="2">
                  <c:v>9.1</c:v>
                </c:pt>
                <c:pt idx="3">
                  <c:v>9</c:v>
                </c:pt>
                <c:pt idx="4">
                  <c:v>8.5</c:v>
                </c:pt>
                <c:pt idx="5">
                  <c:v>9.7</c:v>
                </c:pt>
                <c:pt idx="6">
                  <c:v>9.6</c:v>
                </c:pt>
                <c:pt idx="7">
                  <c:v>9.8</c:v>
                </c:pt>
                <c:pt idx="8">
                  <c:v>12.7</c:v>
                </c:pt>
                <c:pt idx="9">
                  <c:v>12.7</c:v>
                </c:pt>
                <c:pt idx="10">
                  <c:v>11</c:v>
                </c:pt>
                <c:pt idx="11">
                  <c:v>10.4</c:v>
                </c:pt>
                <c:pt idx="12">
                  <c:v>10.8</c:v>
                </c:pt>
                <c:pt idx="13">
                  <c:v>11.8</c:v>
                </c:pt>
                <c:pt idx="14">
                  <c:v>8.9</c:v>
                </c:pt>
                <c:pt idx="15">
                  <c:v>10</c:v>
                </c:pt>
                <c:pt idx="16">
                  <c:v>9.9</c:v>
                </c:pt>
                <c:pt idx="17">
                  <c:v>12.9</c:v>
                </c:pt>
                <c:pt idx="18">
                  <c:v>10.8</c:v>
                </c:pt>
                <c:pt idx="19">
                  <c:v>11.8</c:v>
                </c:pt>
                <c:pt idx="20">
                  <c:v>11.2</c:v>
                </c:pt>
                <c:pt idx="21">
                  <c:v>13</c:v>
                </c:pt>
                <c:pt idx="22">
                  <c:v>15.9</c:v>
                </c:pt>
                <c:pt idx="23">
                  <c:v>15.5</c:v>
                </c:pt>
                <c:pt idx="24">
                  <c:v>17.4</c:v>
                </c:pt>
                <c:pt idx="25">
                  <c:v>17.2</c:v>
                </c:pt>
                <c:pt idx="26">
                  <c:v>16.7</c:v>
                </c:pt>
                <c:pt idx="27">
                  <c:v>17.7</c:v>
                </c:pt>
                <c:pt idx="28">
                  <c:v>15</c:v>
                </c:pt>
                <c:pt idx="29">
                  <c:v>16.5</c:v>
                </c:pt>
                <c:pt idx="30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10.6</c:v>
                </c:pt>
                <c:pt idx="1">
                  <c:v>10.8</c:v>
                </c:pt>
                <c:pt idx="2">
                  <c:v>9.9</c:v>
                </c:pt>
                <c:pt idx="3">
                  <c:v>9.4</c:v>
                </c:pt>
                <c:pt idx="4">
                  <c:v>8.5</c:v>
                </c:pt>
                <c:pt idx="5">
                  <c:v>9.6</c:v>
                </c:pt>
                <c:pt idx="6">
                  <c:v>9.2</c:v>
                </c:pt>
                <c:pt idx="7">
                  <c:v>10</c:v>
                </c:pt>
                <c:pt idx="8">
                  <c:v>11.9</c:v>
                </c:pt>
                <c:pt idx="9">
                  <c:v>12.6</c:v>
                </c:pt>
                <c:pt idx="10">
                  <c:v>11.3</c:v>
                </c:pt>
                <c:pt idx="11">
                  <c:v>10.3</c:v>
                </c:pt>
                <c:pt idx="12">
                  <c:v>10.9</c:v>
                </c:pt>
                <c:pt idx="13">
                  <c:v>11.6</c:v>
                </c:pt>
                <c:pt idx="14">
                  <c:v>9.2</c:v>
                </c:pt>
                <c:pt idx="15">
                  <c:v>9.9</c:v>
                </c:pt>
                <c:pt idx="16">
                  <c:v>10.1</c:v>
                </c:pt>
                <c:pt idx="17">
                  <c:v>12.1</c:v>
                </c:pt>
                <c:pt idx="18">
                  <c:v>11.2</c:v>
                </c:pt>
                <c:pt idx="19">
                  <c:v>11.4</c:v>
                </c:pt>
                <c:pt idx="20">
                  <c:v>11.4</c:v>
                </c:pt>
                <c:pt idx="21">
                  <c:v>12</c:v>
                </c:pt>
                <c:pt idx="22">
                  <c:v>15</c:v>
                </c:pt>
                <c:pt idx="23">
                  <c:v>16.1</c:v>
                </c:pt>
                <c:pt idx="24">
                  <c:v>17.1</c:v>
                </c:pt>
                <c:pt idx="25">
                  <c:v>17.4</c:v>
                </c:pt>
                <c:pt idx="26">
                  <c:v>16.2</c:v>
                </c:pt>
                <c:pt idx="27">
                  <c:v>16.2</c:v>
                </c:pt>
                <c:pt idx="28">
                  <c:v>15.9</c:v>
                </c:pt>
                <c:pt idx="29">
                  <c:v>16.3</c:v>
                </c:pt>
                <c:pt idx="30">
                  <c:v>16.3</c:v>
                </c:pt>
              </c:numCache>
            </c:numRef>
          </c:val>
          <c:smooth val="0"/>
        </c:ser>
        <c:marker val="1"/>
        <c:axId val="17519436"/>
        <c:axId val="23457197"/>
      </c:lineChart>
      <c:catAx>
        <c:axId val="17519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57197"/>
        <c:crosses val="autoZero"/>
        <c:auto val="1"/>
        <c:lblOffset val="100"/>
        <c:noMultiLvlLbl val="0"/>
      </c:catAx>
      <c:valAx>
        <c:axId val="23457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75194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9.3</c:v>
                </c:pt>
                <c:pt idx="1">
                  <c:v>9.6</c:v>
                </c:pt>
                <c:pt idx="2">
                  <c:v>9.7</c:v>
                </c:pt>
                <c:pt idx="3">
                  <c:v>9.8</c:v>
                </c:pt>
                <c:pt idx="4">
                  <c:v>9.8</c:v>
                </c:pt>
                <c:pt idx="5">
                  <c:v>9.7</c:v>
                </c:pt>
                <c:pt idx="6">
                  <c:v>9.7</c:v>
                </c:pt>
                <c:pt idx="7">
                  <c:v>9.7</c:v>
                </c:pt>
                <c:pt idx="8">
                  <c:v>9.8</c:v>
                </c:pt>
                <c:pt idx="9">
                  <c:v>10</c:v>
                </c:pt>
                <c:pt idx="10">
                  <c:v>10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10.6</c:v>
                </c:pt>
                <c:pt idx="15">
                  <c:v>10.6</c:v>
                </c:pt>
                <c:pt idx="16">
                  <c:v>10.6</c:v>
                </c:pt>
                <c:pt idx="17">
                  <c:v>10.7</c:v>
                </c:pt>
                <c:pt idx="18">
                  <c:v>10.7</c:v>
                </c:pt>
                <c:pt idx="19">
                  <c:v>10.8</c:v>
                </c:pt>
                <c:pt idx="20">
                  <c:v>10.7</c:v>
                </c:pt>
                <c:pt idx="21">
                  <c:v>10.7</c:v>
                </c:pt>
                <c:pt idx="22">
                  <c:v>10.9</c:v>
                </c:pt>
                <c:pt idx="23">
                  <c:v>11.2</c:v>
                </c:pt>
                <c:pt idx="24">
                  <c:v>11.7</c:v>
                </c:pt>
                <c:pt idx="25">
                  <c:v>12.1</c:v>
                </c:pt>
                <c:pt idx="26">
                  <c:v>12.3</c:v>
                </c:pt>
                <c:pt idx="27">
                  <c:v>12.6</c:v>
                </c:pt>
                <c:pt idx="28">
                  <c:v>12.8</c:v>
                </c:pt>
                <c:pt idx="29">
                  <c:v>13</c:v>
                </c:pt>
                <c:pt idx="30">
                  <c:v>13.1</c:v>
                </c:pt>
              </c:numCache>
            </c:numRef>
          </c:val>
          <c:smooth val="0"/>
        </c:ser>
        <c:marker val="1"/>
        <c:axId val="9788182"/>
        <c:axId val="20984775"/>
      </c:lineChart>
      <c:catAx>
        <c:axId val="9788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84775"/>
        <c:crosses val="autoZero"/>
        <c:auto val="1"/>
        <c:lblOffset val="100"/>
        <c:noMultiLvlLbl val="0"/>
      </c:catAx>
      <c:valAx>
        <c:axId val="20984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97881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1017.4889197277771</c:v>
                </c:pt>
                <c:pt idx="1">
                  <c:v>1022.7918112286018</c:v>
                </c:pt>
                <c:pt idx="2">
                  <c:v>1015.363050288254</c:v>
                </c:pt>
                <c:pt idx="3">
                  <c:v>1008.5072035211398</c:v>
                </c:pt>
                <c:pt idx="4">
                  <c:v>1012.6537151569788</c:v>
                </c:pt>
                <c:pt idx="5">
                  <c:v>1015.5576189481674</c:v>
                </c:pt>
                <c:pt idx="6">
                  <c:v>1014.5553185637749</c:v>
                </c:pt>
                <c:pt idx="7">
                  <c:v>1014.474891626078</c:v>
                </c:pt>
                <c:pt idx="8">
                  <c:v>1007.8617475289471</c:v>
                </c:pt>
                <c:pt idx="9">
                  <c:v>1005.4570339685731</c:v>
                </c:pt>
                <c:pt idx="10">
                  <c:v>1019.9136773559636</c:v>
                </c:pt>
                <c:pt idx="11">
                  <c:v>1038.5781623231867</c:v>
                </c:pt>
                <c:pt idx="12">
                  <c:v>1031.507395327124</c:v>
                </c:pt>
                <c:pt idx="13">
                  <c:v>1014.1645745817373</c:v>
                </c:pt>
                <c:pt idx="14">
                  <c:v>1014.4013661550147</c:v>
                </c:pt>
                <c:pt idx="15">
                  <c:v>1026.2861306411721</c:v>
                </c:pt>
                <c:pt idx="16">
                  <c:v>1019.7674985784427</c:v>
                </c:pt>
                <c:pt idx="17">
                  <c:v>1005.956672743258</c:v>
                </c:pt>
                <c:pt idx="18">
                  <c:v>1011.5723583609569</c:v>
                </c:pt>
                <c:pt idx="19">
                  <c:v>1013.3761703915143</c:v>
                </c:pt>
                <c:pt idx="20">
                  <c:v>1012.0368942032899</c:v>
                </c:pt>
                <c:pt idx="21">
                  <c:v>1016.8042784312285</c:v>
                </c:pt>
                <c:pt idx="22">
                  <c:v>1024.4489278765182</c:v>
                </c:pt>
                <c:pt idx="23">
                  <c:v>1028.8878490311845</c:v>
                </c:pt>
                <c:pt idx="24">
                  <c:v>1027.1444239471084</c:v>
                </c:pt>
                <c:pt idx="25">
                  <c:v>1023.3414226014141</c:v>
                </c:pt>
                <c:pt idx="26">
                  <c:v>1021.1890446058993</c:v>
                </c:pt>
                <c:pt idx="27">
                  <c:v>1019.2038738672583</c:v>
                </c:pt>
                <c:pt idx="28">
                  <c:v>1020.1620350592881</c:v>
                </c:pt>
                <c:pt idx="29">
                  <c:v>1018.4028441508834</c:v>
                </c:pt>
                <c:pt idx="30">
                  <c:v>1018.6097344462482</c:v>
                </c:pt>
              </c:numCache>
            </c:numRef>
          </c:val>
          <c:smooth val="0"/>
        </c:ser>
        <c:marker val="1"/>
        <c:axId val="54645248"/>
        <c:axId val="22045185"/>
      </c:lineChart>
      <c:catAx>
        <c:axId val="54645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45185"/>
        <c:crosses val="autoZero"/>
        <c:auto val="1"/>
        <c:lblOffset val="100"/>
        <c:noMultiLvlLbl val="0"/>
      </c:catAx>
      <c:valAx>
        <c:axId val="22045185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464524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8.47642609064552</c:v>
                </c:pt>
                <c:pt idx="1">
                  <c:v>8.893129998165167</c:v>
                </c:pt>
                <c:pt idx="2">
                  <c:v>5.08707442094377</c:v>
                </c:pt>
                <c:pt idx="3">
                  <c:v>4.900338566197067</c:v>
                </c:pt>
                <c:pt idx="4">
                  <c:v>2.7850007328202926</c:v>
                </c:pt>
                <c:pt idx="5">
                  <c:v>3.3222745330034096</c:v>
                </c:pt>
                <c:pt idx="6">
                  <c:v>6.149351476224052</c:v>
                </c:pt>
                <c:pt idx="7">
                  <c:v>9.846725107622989</c:v>
                </c:pt>
                <c:pt idx="8">
                  <c:v>9.173039508049929</c:v>
                </c:pt>
                <c:pt idx="9">
                  <c:v>13.812635924681384</c:v>
                </c:pt>
                <c:pt idx="10">
                  <c:v>6.502512717173545</c:v>
                </c:pt>
                <c:pt idx="11">
                  <c:v>5.397939383679181</c:v>
                </c:pt>
                <c:pt idx="12">
                  <c:v>8.292232766436218</c:v>
                </c:pt>
                <c:pt idx="13">
                  <c:v>9.022137871763986</c:v>
                </c:pt>
                <c:pt idx="14">
                  <c:v>5.1753073440320545</c:v>
                </c:pt>
                <c:pt idx="15">
                  <c:v>4.842174780582062</c:v>
                </c:pt>
                <c:pt idx="16">
                  <c:v>6.254693991313189</c:v>
                </c:pt>
                <c:pt idx="17">
                  <c:v>10.598006912226893</c:v>
                </c:pt>
                <c:pt idx="18">
                  <c:v>7.453651237144535</c:v>
                </c:pt>
                <c:pt idx="19">
                  <c:v>6.087962142847813</c:v>
                </c:pt>
                <c:pt idx="20">
                  <c:v>7.295685535240805</c:v>
                </c:pt>
                <c:pt idx="21">
                  <c:v>13.61945772500997</c:v>
                </c:pt>
                <c:pt idx="22">
                  <c:v>14.04553760921529</c:v>
                </c:pt>
                <c:pt idx="23">
                  <c:v>13.916611997693566</c:v>
                </c:pt>
                <c:pt idx="24">
                  <c:v>14.483300766096601</c:v>
                </c:pt>
                <c:pt idx="25">
                  <c:v>13.365118660367363</c:v>
                </c:pt>
                <c:pt idx="26">
                  <c:v>13.995251959624161</c:v>
                </c:pt>
                <c:pt idx="27">
                  <c:v>13.824527182674906</c:v>
                </c:pt>
                <c:pt idx="28">
                  <c:v>12.268615660049122</c:v>
                </c:pt>
                <c:pt idx="29">
                  <c:v>13.979511962606923</c:v>
                </c:pt>
                <c:pt idx="30">
                  <c:v>13.188202445834484</c:v>
                </c:pt>
              </c:numCache>
            </c:numRef>
          </c:val>
          <c:smooth val="0"/>
        </c:ser>
        <c:marker val="1"/>
        <c:axId val="64188938"/>
        <c:axId val="40829531"/>
      </c:lineChart>
      <c:catAx>
        <c:axId val="64188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29531"/>
        <c:crosses val="autoZero"/>
        <c:auto val="1"/>
        <c:lblOffset val="100"/>
        <c:noMultiLvlLbl val="0"/>
      </c:catAx>
      <c:valAx>
        <c:axId val="40829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41889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36f7dbe-52cc-407c-9fc7-6811abdf7e02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6dff5ab-4387-4569-9385-525f2d1ebb6d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d70cab7-7362-4f99-9d40-adf21322b85f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44805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14821b7-e371-484c-aeec-5deffb96ec7f}" type="TxLink">
            <a:rPr lang="en-US" cap="none" sz="1000" b="0" i="0" u="none" baseline="0">
              <a:latin typeface="Arial"/>
              <a:ea typeface="Arial"/>
              <a:cs typeface="Arial"/>
            </a:rPr>
            <a:t>0.0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b72375d-b0d2-49a5-ac26-807afb964de6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0.024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0b71505-daf9-4e7d-a23e-a33f05a105b2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0.026</cdr:y>
    </cdr:from>
    <cdr:to>
      <cdr:x>0.914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5377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8477b57-d2ff-4628-a542-5086982f9237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0.02825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914aa31-d4a5-4aff-a751-3be5c4c7d635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111360e-91a2-4a0a-809b-987010093936}" type="TxLink">
            <a:rPr lang="en-US" cap="none" sz="1000" b="1" i="0" u="none" baseline="0">
              <a:latin typeface="Arial"/>
              <a:ea typeface="Arial"/>
              <a:cs typeface="Arial"/>
            </a:rPr>
            <a:t>2012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R4" sqref="R4"/>
      <selection pane="bottomLeft" activeCell="E29" sqref="E29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166</v>
      </c>
      <c r="R4" s="60">
        <v>2012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9.5</v>
      </c>
      <c r="C9" s="65">
        <v>9</v>
      </c>
      <c r="D9" s="65">
        <v>11</v>
      </c>
      <c r="E9" s="65">
        <v>9.7</v>
      </c>
      <c r="F9" s="66">
        <f aca="true" t="shared" si="0" ref="F9:F39">AVERAGE(D9:E9)</f>
        <v>10.35</v>
      </c>
      <c r="G9" s="67">
        <f>100*(AJ9/AH9)</f>
        <v>93.31993993326185</v>
      </c>
      <c r="H9" s="67">
        <f aca="true" t="shared" si="1" ref="H9:H39">AK9</f>
        <v>8.47642609064552</v>
      </c>
      <c r="I9" s="68">
        <v>8.8</v>
      </c>
      <c r="J9" s="66"/>
      <c r="K9" s="68">
        <v>10</v>
      </c>
      <c r="L9" s="65">
        <v>10.6</v>
      </c>
      <c r="M9" s="65"/>
      <c r="N9" s="65">
        <v>9.4</v>
      </c>
      <c r="O9" s="66">
        <v>9.3</v>
      </c>
      <c r="P9" s="69" t="s">
        <v>104</v>
      </c>
      <c r="Q9" s="70">
        <v>19</v>
      </c>
      <c r="R9" s="67">
        <v>0</v>
      </c>
      <c r="S9" s="67">
        <v>20</v>
      </c>
      <c r="T9" s="67">
        <v>0.7</v>
      </c>
      <c r="U9" s="67"/>
      <c r="V9" s="71">
        <v>8</v>
      </c>
      <c r="W9" s="64">
        <v>1007.1</v>
      </c>
      <c r="X9" s="121">
        <f aca="true" t="shared" si="2" ref="X9:X39">W9+AU17</f>
        <v>1017.4889197277771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11.868195956166188</v>
      </c>
      <c r="AI9">
        <f aca="true" t="shared" si="5" ref="AI9:AI39">IF(W9&gt;=0,6.107*EXP(17.38*(C9/(239+C9))),6.107*EXP(22.44*(C9/(272.4+C9))))</f>
        <v>11.474893337456098</v>
      </c>
      <c r="AJ9">
        <f aca="true" t="shared" si="6" ref="AJ9:AJ39">IF(C9&gt;=0,AI9-(0.000799*1000*(B9-C9)),AI9-(0.00072*1000*(B9-C9)))</f>
        <v>11.075393337456099</v>
      </c>
      <c r="AK9">
        <f>239*LN(AJ9/6.107)/(17.38-LN(AJ9/6.107))</f>
        <v>8.47642609064552</v>
      </c>
      <c r="AM9">
        <f>COUNTIF(V9:V39,"&lt;1")</f>
        <v>6</v>
      </c>
      <c r="AN9">
        <f>COUNTIF(E9:E39,"&lt;0")</f>
        <v>0</v>
      </c>
      <c r="AO9">
        <f>COUNTIF(I9:I39,"&lt;0")</f>
        <v>7</v>
      </c>
      <c r="AP9">
        <f>COUNTIF(Q9:Q39,"&gt;=39")</f>
        <v>0</v>
      </c>
    </row>
    <row r="10" spans="1:37" ht="12.75">
      <c r="A10" s="72">
        <v>2</v>
      </c>
      <c r="B10" s="73">
        <v>10.9</v>
      </c>
      <c r="C10" s="74">
        <v>9.9</v>
      </c>
      <c r="D10" s="74">
        <v>16.5</v>
      </c>
      <c r="E10" s="74">
        <v>8.1</v>
      </c>
      <c r="F10" s="75">
        <f t="shared" si="0"/>
        <v>12.3</v>
      </c>
      <c r="G10" s="67">
        <f aca="true" t="shared" si="7" ref="G10:G39">100*(AJ10/AH10)</f>
        <v>87.40949635137635</v>
      </c>
      <c r="H10" s="76">
        <f t="shared" si="1"/>
        <v>8.893129998165167</v>
      </c>
      <c r="I10" s="77">
        <v>7.5</v>
      </c>
      <c r="J10" s="75"/>
      <c r="K10" s="77">
        <v>11.3</v>
      </c>
      <c r="L10" s="74">
        <v>10.8</v>
      </c>
      <c r="M10" s="74"/>
      <c r="N10" s="74">
        <v>9.6</v>
      </c>
      <c r="O10" s="75">
        <v>9.6</v>
      </c>
      <c r="P10" s="78" t="s">
        <v>105</v>
      </c>
      <c r="Q10" s="79">
        <v>18</v>
      </c>
      <c r="R10" s="76">
        <v>5.6</v>
      </c>
      <c r="S10" s="76">
        <v>98</v>
      </c>
      <c r="T10" s="76">
        <v>0</v>
      </c>
      <c r="U10" s="76"/>
      <c r="V10" s="80">
        <v>8</v>
      </c>
      <c r="W10" s="73">
        <v>1012.4</v>
      </c>
      <c r="X10" s="121">
        <f t="shared" si="2"/>
        <v>1022.7918112286018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13.033290380870474</v>
      </c>
      <c r="AI10">
        <f t="shared" si="5"/>
        <v>12.191333479931261</v>
      </c>
      <c r="AJ10">
        <f t="shared" si="6"/>
        <v>11.392333479931262</v>
      </c>
      <c r="AK10">
        <f aca="true" t="shared" si="12" ref="AK10:AK39">239*LN(AJ10/6.107)/(17.38-LN(AJ10/6.107))</f>
        <v>8.893129998165167</v>
      </c>
    </row>
    <row r="11" spans="1:37" ht="12.75">
      <c r="A11" s="63">
        <v>3</v>
      </c>
      <c r="B11" s="64">
        <v>6.9</v>
      </c>
      <c r="C11" s="65">
        <v>6.1</v>
      </c>
      <c r="D11" s="65">
        <v>8.5</v>
      </c>
      <c r="E11" s="65">
        <v>6.4</v>
      </c>
      <c r="F11" s="66">
        <f t="shared" si="0"/>
        <v>7.45</v>
      </c>
      <c r="G11" s="67">
        <f t="shared" si="7"/>
        <v>88.20861914980885</v>
      </c>
      <c r="H11" s="67">
        <f t="shared" si="1"/>
        <v>5.08707442094377</v>
      </c>
      <c r="I11" s="68">
        <v>6.4</v>
      </c>
      <c r="J11" s="66"/>
      <c r="K11" s="68">
        <v>9.1</v>
      </c>
      <c r="L11" s="65">
        <v>9.9</v>
      </c>
      <c r="M11" s="65"/>
      <c r="N11" s="65">
        <v>9.9</v>
      </c>
      <c r="O11" s="66">
        <v>9.7</v>
      </c>
      <c r="P11" s="69" t="s">
        <v>106</v>
      </c>
      <c r="Q11" s="70">
        <v>13</v>
      </c>
      <c r="R11" s="67">
        <v>0</v>
      </c>
      <c r="S11" s="67">
        <v>26.4</v>
      </c>
      <c r="T11" s="67">
        <v>4.7</v>
      </c>
      <c r="U11" s="67"/>
      <c r="V11" s="71">
        <v>8</v>
      </c>
      <c r="W11" s="64">
        <v>1004.9</v>
      </c>
      <c r="X11" s="121">
        <f t="shared" si="2"/>
        <v>1015.363050288254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9.945515096468517</v>
      </c>
      <c r="AI11">
        <f t="shared" si="5"/>
        <v>9.41200153393066</v>
      </c>
      <c r="AJ11">
        <f t="shared" si="6"/>
        <v>8.772801533930659</v>
      </c>
      <c r="AK11">
        <f t="shared" si="12"/>
        <v>5.08707442094377</v>
      </c>
    </row>
    <row r="12" spans="1:37" ht="12.75">
      <c r="A12" s="72">
        <v>4</v>
      </c>
      <c r="B12" s="73">
        <v>6.5</v>
      </c>
      <c r="C12" s="74">
        <v>5.8</v>
      </c>
      <c r="D12" s="74">
        <v>10.2</v>
      </c>
      <c r="E12" s="74">
        <v>5.7</v>
      </c>
      <c r="F12" s="75">
        <f t="shared" si="0"/>
        <v>7.949999999999999</v>
      </c>
      <c r="G12" s="67">
        <f t="shared" si="7"/>
        <v>89.49641655085391</v>
      </c>
      <c r="H12" s="76">
        <f t="shared" si="1"/>
        <v>4.900338566197067</v>
      </c>
      <c r="I12" s="77">
        <v>6.1</v>
      </c>
      <c r="J12" s="75"/>
      <c r="K12" s="77">
        <v>9</v>
      </c>
      <c r="L12" s="74">
        <v>9.4</v>
      </c>
      <c r="M12" s="74"/>
      <c r="N12" s="74">
        <v>9.7</v>
      </c>
      <c r="O12" s="75">
        <v>9.8</v>
      </c>
      <c r="P12" s="78" t="s">
        <v>107</v>
      </c>
      <c r="Q12" s="79">
        <v>11</v>
      </c>
      <c r="R12" s="76">
        <v>1.1</v>
      </c>
      <c r="S12" s="76">
        <v>56.4</v>
      </c>
      <c r="T12" s="76" t="s">
        <v>113</v>
      </c>
      <c r="U12" s="76"/>
      <c r="V12" s="80">
        <v>8</v>
      </c>
      <c r="W12" s="73">
        <v>998.1</v>
      </c>
      <c r="X12" s="121">
        <f t="shared" si="2"/>
        <v>1008.5072035211398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9.67551615678414</v>
      </c>
      <c r="AI12">
        <f t="shared" si="5"/>
        <v>9.218540243120705</v>
      </c>
      <c r="AJ12">
        <f t="shared" si="6"/>
        <v>8.659240243120705</v>
      </c>
      <c r="AK12">
        <f t="shared" si="12"/>
        <v>4.900338566197067</v>
      </c>
    </row>
    <row r="13" spans="1:37" ht="12.75">
      <c r="A13" s="63">
        <v>5</v>
      </c>
      <c r="B13" s="64">
        <v>6.4</v>
      </c>
      <c r="C13" s="65">
        <v>4.9</v>
      </c>
      <c r="D13" s="65">
        <v>8.9</v>
      </c>
      <c r="E13" s="65">
        <v>0.1</v>
      </c>
      <c r="F13" s="66">
        <f t="shared" si="0"/>
        <v>4.5</v>
      </c>
      <c r="G13" s="67">
        <f t="shared" si="7"/>
        <v>77.64084150876303</v>
      </c>
      <c r="H13" s="67">
        <f t="shared" si="1"/>
        <v>2.7850007328202926</v>
      </c>
      <c r="I13" s="68">
        <v>-2.6</v>
      </c>
      <c r="J13" s="66"/>
      <c r="K13" s="68">
        <v>8.5</v>
      </c>
      <c r="L13" s="65">
        <v>8.5</v>
      </c>
      <c r="M13" s="65"/>
      <c r="N13" s="65">
        <v>9.5</v>
      </c>
      <c r="O13" s="66">
        <v>9.8</v>
      </c>
      <c r="P13" s="69" t="s">
        <v>112</v>
      </c>
      <c r="Q13" s="70">
        <v>18</v>
      </c>
      <c r="R13" s="67">
        <v>3.7</v>
      </c>
      <c r="S13" s="67">
        <v>76.4</v>
      </c>
      <c r="T13" s="67" t="s">
        <v>113</v>
      </c>
      <c r="U13" s="67"/>
      <c r="V13" s="71">
        <v>7</v>
      </c>
      <c r="W13" s="64">
        <v>1002.2</v>
      </c>
      <c r="X13" s="121">
        <f t="shared" si="2"/>
        <v>1012.6537151569788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5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9.609034867330614</v>
      </c>
      <c r="AI13">
        <f t="shared" si="5"/>
        <v>8.659035531865939</v>
      </c>
      <c r="AJ13">
        <f t="shared" si="6"/>
        <v>7.460535531865939</v>
      </c>
      <c r="AK13">
        <f t="shared" si="12"/>
        <v>2.7850007328202926</v>
      </c>
    </row>
    <row r="14" spans="1:37" ht="12.75">
      <c r="A14" s="72">
        <v>6</v>
      </c>
      <c r="B14" s="73">
        <v>7.1</v>
      </c>
      <c r="C14" s="74">
        <v>5.5</v>
      </c>
      <c r="D14" s="74">
        <v>12.7</v>
      </c>
      <c r="E14" s="74">
        <v>0.6</v>
      </c>
      <c r="F14" s="75">
        <f t="shared" si="0"/>
        <v>6.6499999999999995</v>
      </c>
      <c r="G14" s="67">
        <f t="shared" si="7"/>
        <v>76.86406863335652</v>
      </c>
      <c r="H14" s="76">
        <f t="shared" si="1"/>
        <v>3.3222745330034096</v>
      </c>
      <c r="I14" s="77">
        <v>-3.5</v>
      </c>
      <c r="J14" s="75"/>
      <c r="K14" s="77">
        <v>9.7</v>
      </c>
      <c r="L14" s="74">
        <v>9.6</v>
      </c>
      <c r="M14" s="74"/>
      <c r="N14" s="74">
        <v>9.2</v>
      </c>
      <c r="O14" s="75">
        <v>9.7</v>
      </c>
      <c r="P14" s="78" t="s">
        <v>114</v>
      </c>
      <c r="Q14" s="79">
        <v>11</v>
      </c>
      <c r="R14" s="76">
        <v>8.5</v>
      </c>
      <c r="S14" s="76">
        <v>97.8</v>
      </c>
      <c r="T14" s="76">
        <v>0</v>
      </c>
      <c r="U14" s="76"/>
      <c r="V14" s="80">
        <v>4</v>
      </c>
      <c r="W14" s="73">
        <v>1005.1</v>
      </c>
      <c r="X14" s="121">
        <f t="shared" si="2"/>
        <v>1015.5576189481674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6</v>
      </c>
      <c r="AE14">
        <f t="shared" si="3"/>
        <v>0</v>
      </c>
      <c r="AF14">
        <f t="shared" si="4"/>
        <v>0</v>
      </c>
      <c r="AH14">
        <f t="shared" si="11"/>
        <v>10.082988668281233</v>
      </c>
      <c r="AI14">
        <f t="shared" si="5"/>
        <v>9.028595330281249</v>
      </c>
      <c r="AJ14">
        <f t="shared" si="6"/>
        <v>7.750195330281249</v>
      </c>
      <c r="AK14">
        <f t="shared" si="12"/>
        <v>3.3222745330034096</v>
      </c>
    </row>
    <row r="15" spans="1:37" ht="12.75">
      <c r="A15" s="63">
        <v>7</v>
      </c>
      <c r="B15" s="64">
        <v>9.6</v>
      </c>
      <c r="C15" s="65">
        <v>8</v>
      </c>
      <c r="D15" s="65">
        <v>11.2</v>
      </c>
      <c r="E15" s="65">
        <v>1.9</v>
      </c>
      <c r="F15" s="66">
        <f t="shared" si="0"/>
        <v>6.55</v>
      </c>
      <c r="G15" s="67">
        <f t="shared" si="7"/>
        <v>79.04216514502133</v>
      </c>
      <c r="H15" s="67">
        <f t="shared" si="1"/>
        <v>6.149351476224052</v>
      </c>
      <c r="I15" s="68">
        <v>-0.7</v>
      </c>
      <c r="J15" s="66"/>
      <c r="K15" s="68">
        <v>9.6</v>
      </c>
      <c r="L15" s="65">
        <v>9.2</v>
      </c>
      <c r="M15" s="65"/>
      <c r="N15" s="65">
        <v>9.3</v>
      </c>
      <c r="O15" s="66">
        <v>9.7</v>
      </c>
      <c r="P15" s="69" t="s">
        <v>115</v>
      </c>
      <c r="Q15" s="70">
        <v>16</v>
      </c>
      <c r="R15" s="67">
        <v>2.8</v>
      </c>
      <c r="S15" s="67">
        <v>95</v>
      </c>
      <c r="T15" s="67">
        <v>2.9</v>
      </c>
      <c r="U15" s="67"/>
      <c r="V15" s="71">
        <v>7</v>
      </c>
      <c r="W15" s="64">
        <v>1004.2</v>
      </c>
      <c r="X15" s="121">
        <f t="shared" si="2"/>
        <v>1014.5553185637749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11.948265205112428</v>
      </c>
      <c r="AI15">
        <f t="shared" si="5"/>
        <v>10.722567515390086</v>
      </c>
      <c r="AJ15">
        <f t="shared" si="6"/>
        <v>9.444167515390086</v>
      </c>
      <c r="AK15">
        <f t="shared" si="12"/>
        <v>6.149351476224052</v>
      </c>
    </row>
    <row r="16" spans="1:37" ht="12.75">
      <c r="A16" s="72">
        <v>8</v>
      </c>
      <c r="B16" s="73">
        <v>11.8</v>
      </c>
      <c r="C16" s="74">
        <v>10.8</v>
      </c>
      <c r="D16" s="74">
        <v>17.7</v>
      </c>
      <c r="E16" s="74">
        <v>8.1</v>
      </c>
      <c r="F16" s="75">
        <f t="shared" si="0"/>
        <v>12.899999999999999</v>
      </c>
      <c r="G16" s="67">
        <f t="shared" si="7"/>
        <v>87.80932685913983</v>
      </c>
      <c r="H16" s="76">
        <f t="shared" si="1"/>
        <v>9.846725107622989</v>
      </c>
      <c r="I16" s="77">
        <v>6.2</v>
      </c>
      <c r="J16" s="75"/>
      <c r="K16" s="77">
        <v>9.8</v>
      </c>
      <c r="L16" s="74">
        <v>10</v>
      </c>
      <c r="M16" s="74"/>
      <c r="N16" s="74">
        <v>9.5</v>
      </c>
      <c r="O16" s="75">
        <v>9.7</v>
      </c>
      <c r="P16" s="78" t="s">
        <v>116</v>
      </c>
      <c r="Q16" s="79">
        <v>17</v>
      </c>
      <c r="R16" s="76">
        <v>7.5</v>
      </c>
      <c r="S16" s="76">
        <v>108</v>
      </c>
      <c r="T16" s="76">
        <v>0</v>
      </c>
      <c r="U16" s="76"/>
      <c r="V16" s="80">
        <v>6</v>
      </c>
      <c r="W16" s="73">
        <v>1004.2</v>
      </c>
      <c r="X16" s="121">
        <f t="shared" si="2"/>
        <v>1014.474891626078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13.834354463552966</v>
      </c>
      <c r="AI16">
        <f t="shared" si="5"/>
        <v>12.946853529753223</v>
      </c>
      <c r="AJ16">
        <f t="shared" si="6"/>
        <v>12.147853529753224</v>
      </c>
      <c r="AK16">
        <f t="shared" si="12"/>
        <v>9.846725107622989</v>
      </c>
    </row>
    <row r="17" spans="1:47" ht="12.75">
      <c r="A17" s="63">
        <v>9</v>
      </c>
      <c r="B17" s="64">
        <v>13.1</v>
      </c>
      <c r="C17" s="65">
        <v>11.1</v>
      </c>
      <c r="D17" s="65">
        <v>15</v>
      </c>
      <c r="E17" s="65">
        <v>8.2</v>
      </c>
      <c r="F17" s="66">
        <f t="shared" si="0"/>
        <v>11.6</v>
      </c>
      <c r="G17" s="67">
        <f t="shared" si="7"/>
        <v>77.0495512729957</v>
      </c>
      <c r="H17" s="67">
        <f t="shared" si="1"/>
        <v>9.173039508049929</v>
      </c>
      <c r="I17" s="68">
        <v>4.7</v>
      </c>
      <c r="J17" s="66"/>
      <c r="K17" s="68">
        <v>12.7</v>
      </c>
      <c r="L17" s="65">
        <v>11.9</v>
      </c>
      <c r="M17" s="65"/>
      <c r="N17" s="65">
        <v>10</v>
      </c>
      <c r="O17" s="66">
        <v>9.8</v>
      </c>
      <c r="P17" s="69" t="s">
        <v>114</v>
      </c>
      <c r="Q17" s="70">
        <v>14</v>
      </c>
      <c r="R17" s="67">
        <v>4.8</v>
      </c>
      <c r="S17" s="67">
        <v>108</v>
      </c>
      <c r="T17" s="67">
        <v>9.8</v>
      </c>
      <c r="U17" s="67"/>
      <c r="V17" s="71">
        <v>8</v>
      </c>
      <c r="W17" s="64">
        <v>997.7</v>
      </c>
      <c r="X17" s="121">
        <f t="shared" si="2"/>
        <v>1007.8617475289471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9</v>
      </c>
      <c r="AF17">
        <f t="shared" si="4"/>
        <v>0</v>
      </c>
      <c r="AH17">
        <f t="shared" si="11"/>
        <v>15.067820814875786</v>
      </c>
      <c r="AI17">
        <f t="shared" si="5"/>
        <v>13.207688324480838</v>
      </c>
      <c r="AJ17">
        <f t="shared" si="6"/>
        <v>11.609688324480837</v>
      </c>
      <c r="AK17">
        <f t="shared" si="12"/>
        <v>9.173039508049929</v>
      </c>
      <c r="AU17">
        <f aca="true" t="shared" si="13" ref="AU17:AU47">W9*(10^(85/(18429.1+(67.53*B9)+(0.003*31)))-1)</f>
        <v>10.388919727777031</v>
      </c>
    </row>
    <row r="18" spans="1:47" ht="12.75">
      <c r="A18" s="72">
        <v>10</v>
      </c>
      <c r="B18" s="73">
        <v>15.4</v>
      </c>
      <c r="C18" s="74">
        <v>14.5</v>
      </c>
      <c r="D18" s="74">
        <v>18.2</v>
      </c>
      <c r="E18" s="74">
        <v>12.4</v>
      </c>
      <c r="F18" s="75">
        <f t="shared" si="0"/>
        <v>15.3</v>
      </c>
      <c r="G18" s="67">
        <f t="shared" si="7"/>
        <v>90.25601539665583</v>
      </c>
      <c r="H18" s="76">
        <f t="shared" si="1"/>
        <v>13.812635924681384</v>
      </c>
      <c r="I18" s="77">
        <v>12.4</v>
      </c>
      <c r="J18" s="75"/>
      <c r="K18" s="77">
        <v>12.7</v>
      </c>
      <c r="L18" s="74">
        <v>12.6</v>
      </c>
      <c r="M18" s="74"/>
      <c r="N18" s="74">
        <v>10.4</v>
      </c>
      <c r="O18" s="75">
        <v>10</v>
      </c>
      <c r="P18" s="78" t="s">
        <v>122</v>
      </c>
      <c r="Q18" s="79">
        <v>27</v>
      </c>
      <c r="R18" s="76">
        <v>2.2</v>
      </c>
      <c r="S18" s="76">
        <v>100</v>
      </c>
      <c r="T18" s="76">
        <v>1.3</v>
      </c>
      <c r="U18" s="76"/>
      <c r="V18" s="80">
        <v>8</v>
      </c>
      <c r="W18" s="73">
        <v>995.4</v>
      </c>
      <c r="X18" s="121">
        <f t="shared" si="2"/>
        <v>1005.4570339685731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17.48820841929759</v>
      </c>
      <c r="AI18">
        <f t="shared" si="5"/>
        <v>16.503260083520495</v>
      </c>
      <c r="AJ18">
        <f t="shared" si="6"/>
        <v>15.784160083520494</v>
      </c>
      <c r="AK18">
        <f t="shared" si="12"/>
        <v>13.812635924681384</v>
      </c>
      <c r="AU18">
        <f t="shared" si="13"/>
        <v>10.391811228601819</v>
      </c>
    </row>
    <row r="19" spans="1:47" ht="12.75">
      <c r="A19" s="63">
        <v>11</v>
      </c>
      <c r="B19" s="64">
        <v>9.5</v>
      </c>
      <c r="C19" s="65">
        <v>8.1</v>
      </c>
      <c r="D19" s="65">
        <v>13.4</v>
      </c>
      <c r="E19" s="65">
        <v>9.5</v>
      </c>
      <c r="F19" s="66">
        <f t="shared" si="0"/>
        <v>11.45</v>
      </c>
      <c r="G19" s="67">
        <f t="shared" si="7"/>
        <v>81.53886142346573</v>
      </c>
      <c r="H19" s="67">
        <f t="shared" si="1"/>
        <v>6.502512717173545</v>
      </c>
      <c r="I19" s="68">
        <v>7.9</v>
      </c>
      <c r="J19" s="66"/>
      <c r="K19" s="68">
        <v>11</v>
      </c>
      <c r="L19" s="65">
        <v>11.3</v>
      </c>
      <c r="M19" s="65"/>
      <c r="N19" s="65">
        <v>11.1</v>
      </c>
      <c r="O19" s="66">
        <v>10</v>
      </c>
      <c r="P19" s="69" t="s">
        <v>123</v>
      </c>
      <c r="Q19" s="70">
        <v>24</v>
      </c>
      <c r="R19" s="67">
        <v>6.6</v>
      </c>
      <c r="S19" s="67">
        <v>112</v>
      </c>
      <c r="T19" s="67">
        <v>0.2</v>
      </c>
      <c r="U19" s="67"/>
      <c r="V19" s="71">
        <v>8</v>
      </c>
      <c r="W19" s="64">
        <v>1009.5</v>
      </c>
      <c r="X19" s="121">
        <f t="shared" si="2"/>
        <v>1019.9136773559636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11.868195956166188</v>
      </c>
      <c r="AI19">
        <f t="shared" si="5"/>
        <v>10.795791854163713</v>
      </c>
      <c r="AJ19">
        <f t="shared" si="6"/>
        <v>9.677191854163713</v>
      </c>
      <c r="AK19">
        <f t="shared" si="12"/>
        <v>6.502512717173545</v>
      </c>
      <c r="AU19">
        <f t="shared" si="13"/>
        <v>10.463050288254122</v>
      </c>
    </row>
    <row r="20" spans="1:47" ht="12.75">
      <c r="A20" s="72">
        <v>12</v>
      </c>
      <c r="B20" s="73">
        <v>10.2</v>
      </c>
      <c r="C20" s="74">
        <v>8</v>
      </c>
      <c r="D20" s="74">
        <v>15.7</v>
      </c>
      <c r="E20" s="74">
        <v>1.5</v>
      </c>
      <c r="F20" s="75">
        <f t="shared" si="0"/>
        <v>8.6</v>
      </c>
      <c r="G20" s="67">
        <f t="shared" si="7"/>
        <v>72.07132752175576</v>
      </c>
      <c r="H20" s="76">
        <f t="shared" si="1"/>
        <v>5.397939383679181</v>
      </c>
      <c r="I20" s="77">
        <v>-2.1</v>
      </c>
      <c r="J20" s="75"/>
      <c r="K20" s="77">
        <v>10.4</v>
      </c>
      <c r="L20" s="74">
        <v>10.3</v>
      </c>
      <c r="M20" s="74"/>
      <c r="N20" s="74">
        <v>10.8</v>
      </c>
      <c r="O20" s="75">
        <v>10.5</v>
      </c>
      <c r="P20" s="78" t="s">
        <v>124</v>
      </c>
      <c r="Q20" s="79">
        <v>14</v>
      </c>
      <c r="R20" s="76">
        <v>9.3</v>
      </c>
      <c r="S20" s="76">
        <v>111</v>
      </c>
      <c r="T20" s="76">
        <v>0</v>
      </c>
      <c r="U20" s="76"/>
      <c r="V20" s="80">
        <v>4</v>
      </c>
      <c r="W20" s="73">
        <v>1028</v>
      </c>
      <c r="X20" s="121">
        <f t="shared" si="2"/>
        <v>1038.5781623231867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12.4387434277299</v>
      </c>
      <c r="AI20">
        <f t="shared" si="5"/>
        <v>10.722567515390086</v>
      </c>
      <c r="AJ20">
        <f t="shared" si="6"/>
        <v>8.964767515390086</v>
      </c>
      <c r="AK20">
        <f t="shared" si="12"/>
        <v>5.397939383679181</v>
      </c>
      <c r="AU20">
        <f t="shared" si="13"/>
        <v>10.407203521139717</v>
      </c>
    </row>
    <row r="21" spans="1:47" ht="12.75">
      <c r="A21" s="63">
        <v>13</v>
      </c>
      <c r="B21" s="64">
        <v>12.9</v>
      </c>
      <c r="C21" s="65">
        <v>10.6</v>
      </c>
      <c r="D21" s="65">
        <v>15.6</v>
      </c>
      <c r="E21" s="65">
        <v>1.2</v>
      </c>
      <c r="F21" s="66">
        <f t="shared" si="0"/>
        <v>8.4</v>
      </c>
      <c r="G21" s="67">
        <f t="shared" si="7"/>
        <v>73.5462720185029</v>
      </c>
      <c r="H21" s="67">
        <f t="shared" si="1"/>
        <v>8.292232766436218</v>
      </c>
      <c r="I21" s="68">
        <v>-1.7</v>
      </c>
      <c r="J21" s="66"/>
      <c r="K21" s="68">
        <v>10.8</v>
      </c>
      <c r="L21" s="65">
        <v>10.9</v>
      </c>
      <c r="M21" s="65"/>
      <c r="N21" s="65">
        <v>10.7</v>
      </c>
      <c r="O21" s="66">
        <v>10.5</v>
      </c>
      <c r="P21" s="69" t="s">
        <v>125</v>
      </c>
      <c r="Q21" s="70">
        <v>20</v>
      </c>
      <c r="R21" s="67">
        <v>9.5</v>
      </c>
      <c r="S21" s="67">
        <v>111</v>
      </c>
      <c r="T21" s="67">
        <v>0.7</v>
      </c>
      <c r="U21" s="67"/>
      <c r="V21" s="71">
        <v>2</v>
      </c>
      <c r="W21" s="64">
        <v>1021.1</v>
      </c>
      <c r="X21" s="121">
        <f t="shared" si="2"/>
        <v>1031.507395327124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14.871986197959439</v>
      </c>
      <c r="AI21">
        <f t="shared" si="5"/>
        <v>12.775491423705457</v>
      </c>
      <c r="AJ21">
        <f t="shared" si="6"/>
        <v>10.937791423705455</v>
      </c>
      <c r="AK21">
        <f t="shared" si="12"/>
        <v>8.292232766436218</v>
      </c>
      <c r="AU21">
        <f t="shared" si="13"/>
        <v>10.453715156978792</v>
      </c>
    </row>
    <row r="22" spans="1:47" ht="12.75">
      <c r="A22" s="72">
        <v>14</v>
      </c>
      <c r="B22" s="73">
        <v>12</v>
      </c>
      <c r="C22" s="74">
        <v>10.5</v>
      </c>
      <c r="D22" s="74">
        <v>15</v>
      </c>
      <c r="E22" s="74">
        <v>7.1</v>
      </c>
      <c r="F22" s="75">
        <f t="shared" si="0"/>
        <v>11.05</v>
      </c>
      <c r="G22" s="67">
        <f t="shared" si="7"/>
        <v>81.9799461769203</v>
      </c>
      <c r="H22" s="76">
        <f t="shared" si="1"/>
        <v>9.022137871763986</v>
      </c>
      <c r="I22" s="77">
        <v>6.3</v>
      </c>
      <c r="J22" s="75"/>
      <c r="K22" s="77">
        <v>11.8</v>
      </c>
      <c r="L22" s="74">
        <v>11.6</v>
      </c>
      <c r="M22" s="74"/>
      <c r="N22" s="74">
        <v>10.7</v>
      </c>
      <c r="O22" s="75">
        <v>10.5</v>
      </c>
      <c r="P22" s="78" t="s">
        <v>125</v>
      </c>
      <c r="Q22" s="79">
        <v>21</v>
      </c>
      <c r="R22" s="76">
        <v>4</v>
      </c>
      <c r="S22" s="76">
        <v>90</v>
      </c>
      <c r="T22" s="76">
        <v>0.5</v>
      </c>
      <c r="U22" s="76"/>
      <c r="V22" s="80">
        <v>4</v>
      </c>
      <c r="W22" s="73">
        <v>1003.9</v>
      </c>
      <c r="X22" s="121">
        <f t="shared" si="2"/>
        <v>1014.1645745817373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14.01813696808305</v>
      </c>
      <c r="AI22">
        <f t="shared" si="5"/>
        <v>12.690561141441451</v>
      </c>
      <c r="AJ22">
        <f t="shared" si="6"/>
        <v>11.49206114144145</v>
      </c>
      <c r="AK22">
        <f t="shared" si="12"/>
        <v>9.022137871763986</v>
      </c>
      <c r="AU22">
        <f t="shared" si="13"/>
        <v>10.457618948167296</v>
      </c>
    </row>
    <row r="23" spans="1:47" ht="12.75">
      <c r="A23" s="63">
        <v>15</v>
      </c>
      <c r="B23" s="64">
        <v>8.3</v>
      </c>
      <c r="C23" s="65">
        <v>6.9</v>
      </c>
      <c r="D23" s="65">
        <v>12.4</v>
      </c>
      <c r="E23" s="65">
        <v>4.2</v>
      </c>
      <c r="F23" s="66">
        <f t="shared" si="0"/>
        <v>8.3</v>
      </c>
      <c r="G23" s="67">
        <f t="shared" si="7"/>
        <v>80.6585093299126</v>
      </c>
      <c r="H23" s="67">
        <f t="shared" si="1"/>
        <v>5.1753073440320545</v>
      </c>
      <c r="I23" s="68">
        <v>1.5</v>
      </c>
      <c r="J23" s="66"/>
      <c r="K23" s="68">
        <v>8.9</v>
      </c>
      <c r="L23" s="65">
        <v>9.2</v>
      </c>
      <c r="M23" s="65"/>
      <c r="N23" s="65">
        <v>10.8</v>
      </c>
      <c r="O23" s="66">
        <v>10.6</v>
      </c>
      <c r="P23" s="69" t="s">
        <v>126</v>
      </c>
      <c r="Q23" s="70">
        <v>21</v>
      </c>
      <c r="R23" s="67">
        <v>5.6</v>
      </c>
      <c r="S23" s="67">
        <v>110</v>
      </c>
      <c r="T23" s="67">
        <v>3.9</v>
      </c>
      <c r="U23" s="67"/>
      <c r="V23" s="71">
        <v>8</v>
      </c>
      <c r="W23" s="64">
        <v>1004</v>
      </c>
      <c r="X23" s="121">
        <f t="shared" si="2"/>
        <v>1014.4013661550147</v>
      </c>
      <c r="Y23" s="127">
        <v>1</v>
      </c>
      <c r="Z23" s="134">
        <v>0</v>
      </c>
      <c r="AA23" s="127">
        <v>1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10.943563388165682</v>
      </c>
      <c r="AI23">
        <f t="shared" si="5"/>
        <v>9.945515096468517</v>
      </c>
      <c r="AJ23">
        <f t="shared" si="6"/>
        <v>8.826915096468516</v>
      </c>
      <c r="AK23">
        <f t="shared" si="12"/>
        <v>5.1753073440320545</v>
      </c>
      <c r="AU23">
        <f t="shared" si="13"/>
        <v>10.35531856377485</v>
      </c>
    </row>
    <row r="24" spans="1:47" ht="12.75">
      <c r="A24" s="72">
        <v>16</v>
      </c>
      <c r="B24" s="73">
        <v>9.3</v>
      </c>
      <c r="C24" s="74">
        <v>7.3</v>
      </c>
      <c r="D24" s="74">
        <v>14.7</v>
      </c>
      <c r="E24" s="74">
        <v>2</v>
      </c>
      <c r="F24" s="75">
        <f t="shared" si="0"/>
        <v>8.35</v>
      </c>
      <c r="G24" s="67">
        <f t="shared" si="7"/>
        <v>73.6509179737481</v>
      </c>
      <c r="H24" s="76">
        <f t="shared" si="1"/>
        <v>4.842174780582062</v>
      </c>
      <c r="I24" s="77">
        <v>-1.1</v>
      </c>
      <c r="J24" s="75"/>
      <c r="K24" s="77">
        <v>10</v>
      </c>
      <c r="L24" s="74">
        <v>9.9</v>
      </c>
      <c r="M24" s="74"/>
      <c r="N24" s="74">
        <v>10.5</v>
      </c>
      <c r="O24" s="75">
        <v>10.6</v>
      </c>
      <c r="P24" s="78" t="s">
        <v>134</v>
      </c>
      <c r="Q24" s="79">
        <v>14</v>
      </c>
      <c r="R24" s="76">
        <v>7.1</v>
      </c>
      <c r="S24" s="76">
        <v>111</v>
      </c>
      <c r="T24" s="76">
        <v>0.1</v>
      </c>
      <c r="U24" s="76"/>
      <c r="V24" s="80">
        <v>2</v>
      </c>
      <c r="W24" s="73">
        <v>1015.8</v>
      </c>
      <c r="X24" s="121">
        <f t="shared" si="2"/>
        <v>1026.2861306411721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11.709473318755796</v>
      </c>
      <c r="AI24">
        <f t="shared" si="5"/>
        <v>10.22213458915475</v>
      </c>
      <c r="AJ24">
        <f t="shared" si="6"/>
        <v>8.62413458915475</v>
      </c>
      <c r="AK24">
        <f t="shared" si="12"/>
        <v>4.842174780582062</v>
      </c>
      <c r="AU24">
        <f t="shared" si="13"/>
        <v>10.274891626078038</v>
      </c>
    </row>
    <row r="25" spans="1:47" ht="12.75">
      <c r="A25" s="63">
        <v>17</v>
      </c>
      <c r="B25" s="64">
        <v>8</v>
      </c>
      <c r="C25" s="65">
        <v>7.2</v>
      </c>
      <c r="D25" s="65">
        <v>15.9</v>
      </c>
      <c r="E25" s="65">
        <v>1.6</v>
      </c>
      <c r="F25" s="66">
        <f t="shared" si="0"/>
        <v>8.75</v>
      </c>
      <c r="G25" s="67">
        <f t="shared" si="7"/>
        <v>88.72083563725806</v>
      </c>
      <c r="H25" s="67">
        <f t="shared" si="1"/>
        <v>6.254693991313189</v>
      </c>
      <c r="I25" s="68">
        <v>-1.4</v>
      </c>
      <c r="J25" s="66"/>
      <c r="K25" s="68">
        <v>9.9</v>
      </c>
      <c r="L25" s="65">
        <v>10.1</v>
      </c>
      <c r="M25" s="65"/>
      <c r="N25" s="65">
        <v>10.4</v>
      </c>
      <c r="O25" s="66">
        <v>10.6</v>
      </c>
      <c r="P25" s="69" t="s">
        <v>135</v>
      </c>
      <c r="Q25" s="70">
        <v>11</v>
      </c>
      <c r="R25" s="67">
        <v>7.1</v>
      </c>
      <c r="S25" s="67">
        <v>82.4</v>
      </c>
      <c r="T25" s="67">
        <v>0.4</v>
      </c>
      <c r="U25" s="67"/>
      <c r="V25" s="71">
        <v>8</v>
      </c>
      <c r="W25" s="64">
        <v>1009.3</v>
      </c>
      <c r="X25" s="121">
        <f t="shared" si="2"/>
        <v>1019.7674985784427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10.722567515390086</v>
      </c>
      <c r="AI25">
        <f t="shared" si="5"/>
        <v>10.152351501423265</v>
      </c>
      <c r="AJ25">
        <f t="shared" si="6"/>
        <v>9.513151501423264</v>
      </c>
      <c r="AK25">
        <f t="shared" si="12"/>
        <v>6.254693991313189</v>
      </c>
      <c r="AU25">
        <f t="shared" si="13"/>
        <v>10.161747528947085</v>
      </c>
    </row>
    <row r="26" spans="1:47" ht="12.75">
      <c r="A26" s="72">
        <v>18</v>
      </c>
      <c r="B26" s="73">
        <v>12.7</v>
      </c>
      <c r="C26" s="74">
        <v>11.6</v>
      </c>
      <c r="D26" s="74">
        <v>15.7</v>
      </c>
      <c r="E26" s="74">
        <v>8</v>
      </c>
      <c r="F26" s="75">
        <f t="shared" si="0"/>
        <v>11.85</v>
      </c>
      <c r="G26" s="67">
        <f t="shared" si="7"/>
        <v>87.0244786920871</v>
      </c>
      <c r="H26" s="76">
        <f t="shared" si="1"/>
        <v>10.598006912226893</v>
      </c>
      <c r="I26" s="77">
        <v>7</v>
      </c>
      <c r="J26" s="75"/>
      <c r="K26" s="77">
        <v>12.9</v>
      </c>
      <c r="L26" s="74">
        <v>12.1</v>
      </c>
      <c r="M26" s="74"/>
      <c r="N26" s="74">
        <v>10.7</v>
      </c>
      <c r="O26" s="75">
        <v>10.7</v>
      </c>
      <c r="P26" s="78" t="s">
        <v>136</v>
      </c>
      <c r="Q26" s="79">
        <v>26</v>
      </c>
      <c r="R26" s="76">
        <v>6.8</v>
      </c>
      <c r="S26" s="76">
        <v>82.5</v>
      </c>
      <c r="T26" s="76">
        <v>1.3</v>
      </c>
      <c r="U26" s="76"/>
      <c r="V26" s="80">
        <v>6</v>
      </c>
      <c r="W26" s="73">
        <v>995.8</v>
      </c>
      <c r="X26" s="121">
        <f t="shared" si="2"/>
        <v>1005.956672743258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14.678391653320906</v>
      </c>
      <c r="AI26">
        <f t="shared" si="5"/>
        <v>13.652693816685344</v>
      </c>
      <c r="AJ26">
        <f t="shared" si="6"/>
        <v>12.773793816685345</v>
      </c>
      <c r="AK26">
        <f t="shared" si="12"/>
        <v>10.598006912226893</v>
      </c>
      <c r="AU26">
        <f t="shared" si="13"/>
        <v>10.057033968573105</v>
      </c>
    </row>
    <row r="27" spans="1:47" ht="12.75">
      <c r="A27" s="63">
        <v>19</v>
      </c>
      <c r="B27" s="64">
        <v>8.3</v>
      </c>
      <c r="C27" s="65">
        <v>7.9</v>
      </c>
      <c r="D27" s="65">
        <v>9.8</v>
      </c>
      <c r="E27" s="65">
        <v>7.9</v>
      </c>
      <c r="F27" s="66">
        <f t="shared" si="0"/>
        <v>8.850000000000001</v>
      </c>
      <c r="G27" s="67">
        <f t="shared" si="7"/>
        <v>94.39504076309724</v>
      </c>
      <c r="H27" s="67">
        <f t="shared" si="1"/>
        <v>7.453651237144535</v>
      </c>
      <c r="I27" s="68">
        <v>8.1</v>
      </c>
      <c r="J27" s="66"/>
      <c r="K27" s="68">
        <v>10.8</v>
      </c>
      <c r="L27" s="65">
        <v>11.2</v>
      </c>
      <c r="M27" s="65"/>
      <c r="N27" s="65">
        <v>10.8</v>
      </c>
      <c r="O27" s="66">
        <v>10.7</v>
      </c>
      <c r="P27" s="69" t="s">
        <v>137</v>
      </c>
      <c r="Q27" s="70">
        <v>21</v>
      </c>
      <c r="R27" s="67">
        <v>0.5</v>
      </c>
      <c r="S27" s="67">
        <v>54.1</v>
      </c>
      <c r="T27" s="67" t="s">
        <v>113</v>
      </c>
      <c r="U27" s="67"/>
      <c r="V27" s="71">
        <v>8</v>
      </c>
      <c r="W27" s="64">
        <v>1001.2</v>
      </c>
      <c r="X27" s="121">
        <f t="shared" si="2"/>
        <v>1011.5723583609569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10.943563388165682</v>
      </c>
      <c r="AI27">
        <f t="shared" si="5"/>
        <v>10.649781121194382</v>
      </c>
      <c r="AJ27">
        <f t="shared" si="6"/>
        <v>10.330181121194382</v>
      </c>
      <c r="AK27">
        <f t="shared" si="12"/>
        <v>7.453651237144535</v>
      </c>
      <c r="AU27">
        <f t="shared" si="13"/>
        <v>10.413677355963571</v>
      </c>
    </row>
    <row r="28" spans="1:47" ht="12.75">
      <c r="A28" s="72">
        <v>20</v>
      </c>
      <c r="B28" s="73">
        <v>8.7</v>
      </c>
      <c r="C28" s="74">
        <v>7.5</v>
      </c>
      <c r="D28" s="74">
        <v>12.9</v>
      </c>
      <c r="E28" s="74">
        <v>7</v>
      </c>
      <c r="F28" s="75">
        <f t="shared" si="0"/>
        <v>9.95</v>
      </c>
      <c r="G28" s="67">
        <f t="shared" si="7"/>
        <v>83.6337977845032</v>
      </c>
      <c r="H28" s="76">
        <f t="shared" si="1"/>
        <v>6.087962142847813</v>
      </c>
      <c r="I28" s="77">
        <v>6.9</v>
      </c>
      <c r="J28" s="75"/>
      <c r="K28" s="77">
        <v>11.8</v>
      </c>
      <c r="L28" s="74">
        <v>11.4</v>
      </c>
      <c r="M28" s="74"/>
      <c r="N28" s="74">
        <v>10.7</v>
      </c>
      <c r="O28" s="75">
        <v>10.8</v>
      </c>
      <c r="P28" s="78" t="s">
        <v>106</v>
      </c>
      <c r="Q28" s="79">
        <v>16</v>
      </c>
      <c r="R28" s="76">
        <v>1.6</v>
      </c>
      <c r="S28" s="76">
        <v>52.6</v>
      </c>
      <c r="T28" s="76">
        <v>0</v>
      </c>
      <c r="U28" s="76"/>
      <c r="V28" s="80">
        <v>8</v>
      </c>
      <c r="W28" s="73">
        <v>1003</v>
      </c>
      <c r="X28" s="121">
        <f t="shared" si="2"/>
        <v>1013.3761703915143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11.244461571652899</v>
      </c>
      <c r="AI28">
        <f t="shared" si="5"/>
        <v>10.362970252792357</v>
      </c>
      <c r="AJ28">
        <f t="shared" si="6"/>
        <v>9.404170252792357</v>
      </c>
      <c r="AK28">
        <f t="shared" si="12"/>
        <v>6.087962142847813</v>
      </c>
      <c r="AU28">
        <f t="shared" si="13"/>
        <v>10.578162323186607</v>
      </c>
    </row>
    <row r="29" spans="1:47" ht="12.75">
      <c r="A29" s="63">
        <v>21</v>
      </c>
      <c r="B29" s="64">
        <v>9.4</v>
      </c>
      <c r="C29" s="65">
        <v>8.4</v>
      </c>
      <c r="D29" s="65">
        <v>18.9</v>
      </c>
      <c r="E29" s="65">
        <v>8.2</v>
      </c>
      <c r="F29" s="66">
        <f t="shared" si="0"/>
        <v>13.549999999999999</v>
      </c>
      <c r="G29" s="67">
        <f t="shared" si="7"/>
        <v>86.68642238504519</v>
      </c>
      <c r="H29" s="67">
        <f t="shared" si="1"/>
        <v>7.295685535240805</v>
      </c>
      <c r="I29" s="68">
        <v>8.5</v>
      </c>
      <c r="J29" s="66"/>
      <c r="K29" s="68">
        <v>11.2</v>
      </c>
      <c r="L29" s="65">
        <v>11.4</v>
      </c>
      <c r="M29" s="65"/>
      <c r="N29" s="65">
        <v>10.7</v>
      </c>
      <c r="O29" s="66">
        <v>10.7</v>
      </c>
      <c r="P29" s="69" t="s">
        <v>106</v>
      </c>
      <c r="Q29" s="70">
        <v>14</v>
      </c>
      <c r="R29" s="67">
        <v>9</v>
      </c>
      <c r="S29" s="67">
        <v>85</v>
      </c>
      <c r="T29" s="67">
        <v>0</v>
      </c>
      <c r="U29" s="67"/>
      <c r="V29" s="71">
        <v>8</v>
      </c>
      <c r="W29" s="64">
        <v>1001.7</v>
      </c>
      <c r="X29" s="121">
        <f t="shared" si="2"/>
        <v>1012.0368942032899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11.78859945679543</v>
      </c>
      <c r="AI29">
        <f t="shared" si="5"/>
        <v>11.018115118398828</v>
      </c>
      <c r="AJ29">
        <f t="shared" si="6"/>
        <v>10.219115118398829</v>
      </c>
      <c r="AK29">
        <f t="shared" si="12"/>
        <v>7.295685535240805</v>
      </c>
      <c r="AU29">
        <f t="shared" si="13"/>
        <v>10.40739532712396</v>
      </c>
    </row>
    <row r="30" spans="1:47" ht="12.75">
      <c r="A30" s="72">
        <v>22</v>
      </c>
      <c r="B30" s="73">
        <v>17.3</v>
      </c>
      <c r="C30" s="74">
        <v>15.2</v>
      </c>
      <c r="D30" s="74">
        <v>25.7</v>
      </c>
      <c r="E30" s="74">
        <v>5.9</v>
      </c>
      <c r="F30" s="75">
        <f t="shared" si="0"/>
        <v>15.8</v>
      </c>
      <c r="G30" s="67">
        <f t="shared" si="7"/>
        <v>78.96810525195009</v>
      </c>
      <c r="H30" s="76">
        <f t="shared" si="1"/>
        <v>13.61945772500997</v>
      </c>
      <c r="I30" s="77">
        <v>3.6</v>
      </c>
      <c r="J30" s="75"/>
      <c r="K30" s="77">
        <v>13</v>
      </c>
      <c r="L30" s="74">
        <v>12</v>
      </c>
      <c r="M30" s="74"/>
      <c r="N30" s="74">
        <v>11.2</v>
      </c>
      <c r="O30" s="75">
        <v>10.7</v>
      </c>
      <c r="P30" s="78" t="s">
        <v>107</v>
      </c>
      <c r="Q30" s="79">
        <v>11</v>
      </c>
      <c r="R30" s="76">
        <v>10.8</v>
      </c>
      <c r="S30" s="76">
        <v>93.8</v>
      </c>
      <c r="T30" s="76">
        <v>0</v>
      </c>
      <c r="U30" s="76"/>
      <c r="V30" s="80">
        <v>0</v>
      </c>
      <c r="W30" s="73">
        <v>1006.7</v>
      </c>
      <c r="X30" s="121">
        <f t="shared" si="2"/>
        <v>1016.8042784312285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19.73845377594393</v>
      </c>
      <c r="AI30">
        <f t="shared" si="5"/>
        <v>17.264982952894922</v>
      </c>
      <c r="AJ30">
        <f t="shared" si="6"/>
        <v>15.58708295289492</v>
      </c>
      <c r="AK30">
        <f t="shared" si="12"/>
        <v>13.61945772500997</v>
      </c>
      <c r="AU30">
        <f t="shared" si="13"/>
        <v>10.264574581737271</v>
      </c>
    </row>
    <row r="31" spans="1:47" ht="12.75">
      <c r="A31" s="63">
        <v>23</v>
      </c>
      <c r="B31" s="64">
        <v>18.2</v>
      </c>
      <c r="C31" s="65">
        <v>15.8</v>
      </c>
      <c r="D31" s="65">
        <v>27.6</v>
      </c>
      <c r="E31" s="65">
        <v>8.3</v>
      </c>
      <c r="F31" s="66">
        <f t="shared" si="0"/>
        <v>17.950000000000003</v>
      </c>
      <c r="G31" s="67">
        <f t="shared" si="7"/>
        <v>76.7090303499304</v>
      </c>
      <c r="H31" s="67">
        <f t="shared" si="1"/>
        <v>14.04553760921529</v>
      </c>
      <c r="I31" s="68">
        <v>5.9</v>
      </c>
      <c r="J31" s="66"/>
      <c r="K31" s="68">
        <v>15.9</v>
      </c>
      <c r="L31" s="65">
        <v>15</v>
      </c>
      <c r="M31" s="65"/>
      <c r="N31" s="65">
        <v>11.9</v>
      </c>
      <c r="O31" s="66">
        <v>10.9</v>
      </c>
      <c r="P31" s="69" t="s">
        <v>107</v>
      </c>
      <c r="Q31" s="70">
        <v>11</v>
      </c>
      <c r="R31" s="67">
        <v>10</v>
      </c>
      <c r="S31" s="67">
        <v>93.8</v>
      </c>
      <c r="T31" s="67">
        <v>0</v>
      </c>
      <c r="U31" s="67"/>
      <c r="V31" s="71">
        <v>0</v>
      </c>
      <c r="W31" s="64">
        <v>1014.3</v>
      </c>
      <c r="X31" s="121">
        <f t="shared" si="2"/>
        <v>1024.4489278765182</v>
      </c>
      <c r="Y31" s="127">
        <v>0</v>
      </c>
      <c r="Z31" s="134">
        <v>0</v>
      </c>
      <c r="AA31" s="127">
        <v>0</v>
      </c>
      <c r="AB31">
        <f t="shared" si="8"/>
        <v>23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20.890199660830618</v>
      </c>
      <c r="AI31">
        <f t="shared" si="5"/>
        <v>17.942269597987615</v>
      </c>
      <c r="AJ31">
        <f t="shared" si="6"/>
        <v>16.024669597987614</v>
      </c>
      <c r="AK31">
        <f t="shared" si="12"/>
        <v>14.04553760921529</v>
      </c>
      <c r="AU31">
        <f t="shared" si="13"/>
        <v>10.401366155014664</v>
      </c>
    </row>
    <row r="32" spans="1:47" ht="12.75">
      <c r="A32" s="72">
        <v>24</v>
      </c>
      <c r="B32" s="73">
        <v>15.5</v>
      </c>
      <c r="C32" s="74">
        <v>14.6</v>
      </c>
      <c r="D32" s="74">
        <v>27.5</v>
      </c>
      <c r="E32" s="74">
        <v>12.4</v>
      </c>
      <c r="F32" s="75">
        <f t="shared" si="0"/>
        <v>19.95</v>
      </c>
      <c r="G32" s="67">
        <f t="shared" si="7"/>
        <v>90.28661750092034</v>
      </c>
      <c r="H32" s="76">
        <f t="shared" si="1"/>
        <v>13.916611997693566</v>
      </c>
      <c r="I32" s="77">
        <v>11.6</v>
      </c>
      <c r="J32" s="75"/>
      <c r="K32" s="77">
        <v>15.5</v>
      </c>
      <c r="L32" s="74">
        <v>16.1</v>
      </c>
      <c r="M32" s="74"/>
      <c r="N32" s="74">
        <v>12.7</v>
      </c>
      <c r="O32" s="75">
        <v>11.2</v>
      </c>
      <c r="P32" s="78" t="s">
        <v>138</v>
      </c>
      <c r="Q32" s="79">
        <v>14</v>
      </c>
      <c r="R32" s="76">
        <v>8.5</v>
      </c>
      <c r="S32" s="76">
        <v>80.8</v>
      </c>
      <c r="T32" s="76">
        <v>0</v>
      </c>
      <c r="U32" s="76"/>
      <c r="V32" s="80">
        <v>8</v>
      </c>
      <c r="W32" s="73">
        <v>1018.6</v>
      </c>
      <c r="X32" s="121">
        <f t="shared" si="2"/>
        <v>1028.8878490311845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17.600767877026804</v>
      </c>
      <c r="AI32">
        <f t="shared" si="5"/>
        <v>16.61023797035605</v>
      </c>
      <c r="AJ32">
        <f t="shared" si="6"/>
        <v>15.891137970356048</v>
      </c>
      <c r="AK32">
        <f t="shared" si="12"/>
        <v>13.916611997693566</v>
      </c>
      <c r="AU32">
        <f t="shared" si="13"/>
        <v>10.486130641172148</v>
      </c>
    </row>
    <row r="33" spans="1:47" ht="12.75">
      <c r="A33" s="63">
        <v>25</v>
      </c>
      <c r="B33" s="64">
        <v>19.1</v>
      </c>
      <c r="C33" s="65">
        <v>16.4</v>
      </c>
      <c r="D33" s="65">
        <v>26.2</v>
      </c>
      <c r="E33" s="65">
        <v>13.5</v>
      </c>
      <c r="F33" s="66">
        <f t="shared" si="0"/>
        <v>19.85</v>
      </c>
      <c r="G33" s="67">
        <f t="shared" si="7"/>
        <v>74.59344131291395</v>
      </c>
      <c r="H33" s="67">
        <f t="shared" si="1"/>
        <v>14.483300766096601</v>
      </c>
      <c r="I33" s="68">
        <v>12.4</v>
      </c>
      <c r="J33" s="66"/>
      <c r="K33" s="68">
        <v>17.4</v>
      </c>
      <c r="L33" s="65">
        <v>17.1</v>
      </c>
      <c r="M33" s="65"/>
      <c r="N33" s="65">
        <v>13.3</v>
      </c>
      <c r="O33" s="66">
        <v>11.7</v>
      </c>
      <c r="P33" s="69" t="s">
        <v>106</v>
      </c>
      <c r="Q33" s="70">
        <v>20</v>
      </c>
      <c r="R33" s="67">
        <v>11.3</v>
      </c>
      <c r="S33" s="67">
        <v>82.1</v>
      </c>
      <c r="T33" s="67">
        <v>0</v>
      </c>
      <c r="U33" s="67"/>
      <c r="V33" s="71">
        <v>0</v>
      </c>
      <c r="W33" s="64">
        <v>1017</v>
      </c>
      <c r="X33" s="121">
        <f t="shared" si="2"/>
        <v>1027.1444239471084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22.100407719188595</v>
      </c>
      <c r="AI33">
        <f t="shared" si="5"/>
        <v>18.642754661927654</v>
      </c>
      <c r="AJ33">
        <f t="shared" si="6"/>
        <v>16.48545466192765</v>
      </c>
      <c r="AK33">
        <f t="shared" si="12"/>
        <v>14.483300766096601</v>
      </c>
      <c r="AU33">
        <f t="shared" si="13"/>
        <v>10.46749857844272</v>
      </c>
    </row>
    <row r="34" spans="1:47" ht="12.75">
      <c r="A34" s="72">
        <v>26</v>
      </c>
      <c r="B34" s="73">
        <v>18.1</v>
      </c>
      <c r="C34" s="74">
        <v>15.4</v>
      </c>
      <c r="D34" s="74">
        <v>25.7</v>
      </c>
      <c r="E34" s="74">
        <v>11.7</v>
      </c>
      <c r="F34" s="75">
        <f t="shared" si="0"/>
        <v>18.7</v>
      </c>
      <c r="G34" s="67">
        <f t="shared" si="7"/>
        <v>73.8504915097022</v>
      </c>
      <c r="H34" s="76">
        <f t="shared" si="1"/>
        <v>13.365118660367363</v>
      </c>
      <c r="I34" s="77">
        <v>9.6</v>
      </c>
      <c r="J34" s="75"/>
      <c r="K34" s="77">
        <v>17.2</v>
      </c>
      <c r="L34" s="74">
        <v>17.4</v>
      </c>
      <c r="M34" s="74"/>
      <c r="N34" s="74">
        <v>13.7</v>
      </c>
      <c r="O34" s="75">
        <v>12.1</v>
      </c>
      <c r="P34" s="78" t="s">
        <v>139</v>
      </c>
      <c r="Q34" s="79">
        <v>21</v>
      </c>
      <c r="R34" s="76">
        <v>11.6</v>
      </c>
      <c r="S34" s="76">
        <v>83.9</v>
      </c>
      <c r="T34" s="76">
        <v>0</v>
      </c>
      <c r="U34" s="76"/>
      <c r="V34" s="80">
        <v>0</v>
      </c>
      <c r="W34" s="73">
        <v>1013.2</v>
      </c>
      <c r="X34" s="121">
        <f t="shared" si="2"/>
        <v>1023.3414226014141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26</v>
      </c>
      <c r="AH34">
        <f t="shared" si="11"/>
        <v>20.75938576154699</v>
      </c>
      <c r="AI34">
        <f t="shared" si="5"/>
        <v>17.48820841929759</v>
      </c>
      <c r="AJ34">
        <f t="shared" si="6"/>
        <v>15.330908419297588</v>
      </c>
      <c r="AK34">
        <f t="shared" si="12"/>
        <v>13.365118660367363</v>
      </c>
      <c r="AU34">
        <f t="shared" si="13"/>
        <v>10.15667274325806</v>
      </c>
    </row>
    <row r="35" spans="1:47" ht="12.75">
      <c r="A35" s="63">
        <v>27</v>
      </c>
      <c r="B35" s="64">
        <v>19</v>
      </c>
      <c r="C35" s="65">
        <v>16.1</v>
      </c>
      <c r="D35" s="65">
        <v>27</v>
      </c>
      <c r="E35" s="65">
        <v>10.3</v>
      </c>
      <c r="F35" s="66">
        <f t="shared" si="0"/>
        <v>18.65</v>
      </c>
      <c r="G35" s="67">
        <f t="shared" si="7"/>
        <v>72.72452764004585</v>
      </c>
      <c r="H35" s="67">
        <f t="shared" si="1"/>
        <v>13.995251959624161</v>
      </c>
      <c r="I35" s="68">
        <v>8.1</v>
      </c>
      <c r="J35" s="66"/>
      <c r="K35" s="68">
        <v>16.7</v>
      </c>
      <c r="L35" s="65">
        <v>16.2</v>
      </c>
      <c r="M35" s="65"/>
      <c r="N35" s="65">
        <v>13.9</v>
      </c>
      <c r="O35" s="66">
        <v>12.3</v>
      </c>
      <c r="P35" s="69" t="s">
        <v>140</v>
      </c>
      <c r="Q35" s="70">
        <v>22</v>
      </c>
      <c r="R35" s="67">
        <v>10.8</v>
      </c>
      <c r="S35" s="67">
        <v>83.9</v>
      </c>
      <c r="T35" s="67">
        <v>0</v>
      </c>
      <c r="U35" s="67"/>
      <c r="V35" s="71">
        <v>0</v>
      </c>
      <c r="W35" s="64">
        <v>1011.1</v>
      </c>
      <c r="X35" s="121">
        <f t="shared" si="2"/>
        <v>1021.1890446058993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21.962976181766184</v>
      </c>
      <c r="AI35">
        <f t="shared" si="5"/>
        <v>18.289570683885234</v>
      </c>
      <c r="AJ35">
        <f t="shared" si="6"/>
        <v>15.972470683885234</v>
      </c>
      <c r="AK35">
        <f t="shared" si="12"/>
        <v>13.995251959624161</v>
      </c>
      <c r="AU35">
        <f t="shared" si="13"/>
        <v>10.372358360956856</v>
      </c>
    </row>
    <row r="36" spans="1:47" ht="12.75">
      <c r="A36" s="72">
        <v>28</v>
      </c>
      <c r="B36" s="73">
        <v>18</v>
      </c>
      <c r="C36" s="74">
        <v>15.6</v>
      </c>
      <c r="D36" s="74">
        <v>26.4</v>
      </c>
      <c r="E36" s="74">
        <v>10</v>
      </c>
      <c r="F36" s="75">
        <f t="shared" si="0"/>
        <v>18.2</v>
      </c>
      <c r="G36" s="67">
        <f t="shared" si="7"/>
        <v>76.5724966608282</v>
      </c>
      <c r="H36" s="76">
        <f t="shared" si="1"/>
        <v>13.824527182674906</v>
      </c>
      <c r="I36" s="77">
        <v>6.1</v>
      </c>
      <c r="J36" s="75"/>
      <c r="K36" s="77">
        <v>17.7</v>
      </c>
      <c r="L36" s="74">
        <v>16.2</v>
      </c>
      <c r="M36" s="74"/>
      <c r="N36" s="74">
        <v>14.1</v>
      </c>
      <c r="O36" s="75">
        <v>12.6</v>
      </c>
      <c r="P36" s="78" t="s">
        <v>141</v>
      </c>
      <c r="Q36" s="79">
        <v>12</v>
      </c>
      <c r="R36" s="76">
        <v>10.7</v>
      </c>
      <c r="S36" s="76">
        <v>104</v>
      </c>
      <c r="T36" s="76">
        <v>0</v>
      </c>
      <c r="U36" s="76"/>
      <c r="V36" s="80">
        <v>0</v>
      </c>
      <c r="W36" s="73">
        <v>1009.1</v>
      </c>
      <c r="X36" s="121">
        <f t="shared" si="2"/>
        <v>1019.2038738672583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20.629290169999656</v>
      </c>
      <c r="AI36">
        <f t="shared" si="5"/>
        <v>17.713962526575546</v>
      </c>
      <c r="AJ36">
        <f t="shared" si="6"/>
        <v>15.796362526575546</v>
      </c>
      <c r="AK36">
        <f t="shared" si="12"/>
        <v>13.824527182674906</v>
      </c>
      <c r="AU36">
        <f t="shared" si="13"/>
        <v>10.376170391514313</v>
      </c>
    </row>
    <row r="37" spans="1:47" ht="12.75">
      <c r="A37" s="63">
        <v>29</v>
      </c>
      <c r="B37" s="64">
        <v>16.6</v>
      </c>
      <c r="C37" s="65">
        <v>14.2</v>
      </c>
      <c r="D37" s="65">
        <v>22.6</v>
      </c>
      <c r="E37" s="65">
        <v>10.6</v>
      </c>
      <c r="F37" s="66">
        <f t="shared" si="0"/>
        <v>16.6</v>
      </c>
      <c r="G37" s="67">
        <f t="shared" si="7"/>
        <v>75.5677854218099</v>
      </c>
      <c r="H37" s="67">
        <f t="shared" si="1"/>
        <v>12.268615660049122</v>
      </c>
      <c r="I37" s="68">
        <v>7.3</v>
      </c>
      <c r="J37" s="66"/>
      <c r="K37" s="68">
        <v>15</v>
      </c>
      <c r="L37" s="65">
        <v>15.9</v>
      </c>
      <c r="M37" s="65"/>
      <c r="N37" s="65">
        <v>14.3</v>
      </c>
      <c r="O37" s="66">
        <v>12.8</v>
      </c>
      <c r="P37" s="69" t="s">
        <v>138</v>
      </c>
      <c r="Q37" s="70">
        <v>9</v>
      </c>
      <c r="R37" s="67">
        <v>9.3</v>
      </c>
      <c r="S37" s="67">
        <v>98.3</v>
      </c>
      <c r="T37" s="67">
        <v>1.3</v>
      </c>
      <c r="U37" s="67"/>
      <c r="V37" s="71">
        <v>3</v>
      </c>
      <c r="W37" s="64">
        <v>1010</v>
      </c>
      <c r="X37" s="121">
        <f t="shared" si="2"/>
        <v>1020.1620350592881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18.881520606251</v>
      </c>
      <c r="AI37">
        <f t="shared" si="5"/>
        <v>16.185946976106578</v>
      </c>
      <c r="AJ37">
        <f t="shared" si="6"/>
        <v>14.268346976106576</v>
      </c>
      <c r="AK37">
        <f t="shared" si="12"/>
        <v>12.268615660049122</v>
      </c>
      <c r="AU37">
        <f t="shared" si="13"/>
        <v>10.336894203289853</v>
      </c>
    </row>
    <row r="38" spans="1:47" ht="12.75">
      <c r="A38" s="72">
        <v>30</v>
      </c>
      <c r="B38" s="73">
        <v>17.8</v>
      </c>
      <c r="C38" s="74">
        <v>15.6</v>
      </c>
      <c r="D38" s="74">
        <v>24.4</v>
      </c>
      <c r="E38" s="74">
        <v>10.5</v>
      </c>
      <c r="F38" s="75">
        <f t="shared" si="0"/>
        <v>17.45</v>
      </c>
      <c r="G38" s="67">
        <f t="shared" si="7"/>
        <v>78.32690655569336</v>
      </c>
      <c r="H38" s="76">
        <f t="shared" si="1"/>
        <v>13.979511962606923</v>
      </c>
      <c r="I38" s="77">
        <v>7.2</v>
      </c>
      <c r="J38" s="75"/>
      <c r="K38" s="77">
        <v>16.5</v>
      </c>
      <c r="L38" s="74">
        <v>16.3</v>
      </c>
      <c r="M38" s="74"/>
      <c r="N38" s="74">
        <v>14.4</v>
      </c>
      <c r="O38" s="75">
        <v>13</v>
      </c>
      <c r="P38" s="78" t="s">
        <v>142</v>
      </c>
      <c r="Q38" s="79">
        <v>14</v>
      </c>
      <c r="R38" s="76">
        <v>8.4</v>
      </c>
      <c r="S38" s="76">
        <v>106</v>
      </c>
      <c r="T38" s="76">
        <v>0.8</v>
      </c>
      <c r="U38" s="76"/>
      <c r="V38" s="80">
        <v>1</v>
      </c>
      <c r="W38" s="73">
        <v>1008.3</v>
      </c>
      <c r="X38" s="121">
        <f t="shared" si="2"/>
        <v>1018.4028441508834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20.371240520305903</v>
      </c>
      <c r="AI38">
        <f t="shared" si="5"/>
        <v>17.713962526575546</v>
      </c>
      <c r="AJ38">
        <f t="shared" si="6"/>
        <v>15.956162526575545</v>
      </c>
      <c r="AK38">
        <f t="shared" si="12"/>
        <v>13.979511962606923</v>
      </c>
      <c r="AU38">
        <f t="shared" si="13"/>
        <v>10.10427843122841</v>
      </c>
    </row>
    <row r="39" spans="1:47" ht="12.75">
      <c r="A39" s="63">
        <v>31</v>
      </c>
      <c r="B39" s="64">
        <v>14.8</v>
      </c>
      <c r="C39" s="65">
        <v>13.9</v>
      </c>
      <c r="D39" s="65">
        <v>16.1</v>
      </c>
      <c r="E39" s="65">
        <v>12</v>
      </c>
      <c r="F39" s="66">
        <f t="shared" si="0"/>
        <v>14.05</v>
      </c>
      <c r="G39" s="67">
        <f t="shared" si="7"/>
        <v>90.0682534042475</v>
      </c>
      <c r="H39" s="67">
        <f t="shared" si="1"/>
        <v>13.188202445834484</v>
      </c>
      <c r="I39" s="68">
        <v>10.7</v>
      </c>
      <c r="J39" s="66"/>
      <c r="K39" s="68">
        <v>16</v>
      </c>
      <c r="L39" s="65">
        <v>16.3</v>
      </c>
      <c r="M39" s="65"/>
      <c r="N39" s="65">
        <v>14.5</v>
      </c>
      <c r="O39" s="66">
        <v>13.1</v>
      </c>
      <c r="P39" s="69" t="s">
        <v>126</v>
      </c>
      <c r="Q39" s="70">
        <v>17</v>
      </c>
      <c r="R39" s="67">
        <v>0</v>
      </c>
      <c r="S39" s="67">
        <v>24</v>
      </c>
      <c r="T39" s="67">
        <v>0.7</v>
      </c>
      <c r="U39" s="67"/>
      <c r="V39" s="71">
        <v>8</v>
      </c>
      <c r="W39" s="64">
        <v>1008.4</v>
      </c>
      <c r="X39" s="121">
        <f t="shared" si="2"/>
        <v>1018.6097344462482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16.8260215853932</v>
      </c>
      <c r="AI39">
        <f t="shared" si="5"/>
        <v>15.87400375938533</v>
      </c>
      <c r="AJ39">
        <f t="shared" si="6"/>
        <v>15.154903759385329</v>
      </c>
      <c r="AK39">
        <f t="shared" si="12"/>
        <v>13.188202445834484</v>
      </c>
      <c r="AU39">
        <f t="shared" si="13"/>
        <v>10.14892787651826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10.287849031184544</v>
      </c>
    </row>
    <row r="41" spans="1:47" ht="13.5" thickBot="1">
      <c r="A41" s="113" t="s">
        <v>19</v>
      </c>
      <c r="B41" s="114">
        <f>SUM(B9:B39)</f>
        <v>380.9000000000001</v>
      </c>
      <c r="C41" s="115">
        <f aca="true" t="shared" si="14" ref="C41:V41">SUM(C9:C39)</f>
        <v>332.40000000000003</v>
      </c>
      <c r="D41" s="115">
        <f t="shared" si="14"/>
        <v>539.0999999999999</v>
      </c>
      <c r="E41" s="115">
        <f t="shared" si="14"/>
        <v>224.6</v>
      </c>
      <c r="F41" s="116">
        <f t="shared" si="14"/>
        <v>381.84999999999997</v>
      </c>
      <c r="G41" s="117">
        <f t="shared" si="14"/>
        <v>2538.6705061155712</v>
      </c>
      <c r="H41" s="117">
        <f>SUM(H9:H39)</f>
        <v>286.0544370099662</v>
      </c>
      <c r="I41" s="118">
        <f t="shared" si="14"/>
        <v>167.7</v>
      </c>
      <c r="J41" s="116">
        <f t="shared" si="14"/>
        <v>0</v>
      </c>
      <c r="K41" s="118">
        <f t="shared" si="14"/>
        <v>382.8</v>
      </c>
      <c r="L41" s="115">
        <f t="shared" si="14"/>
        <v>380.4</v>
      </c>
      <c r="M41" s="115">
        <f t="shared" si="14"/>
        <v>0</v>
      </c>
      <c r="N41" s="115">
        <f t="shared" si="14"/>
        <v>348.3999999999999</v>
      </c>
      <c r="O41" s="116">
        <f t="shared" si="14"/>
        <v>333.70000000000005</v>
      </c>
      <c r="P41" s="114"/>
      <c r="Q41" s="119">
        <f t="shared" si="14"/>
        <v>517</v>
      </c>
      <c r="R41" s="117">
        <f t="shared" si="14"/>
        <v>194.7</v>
      </c>
      <c r="S41" s="117"/>
      <c r="T41" s="117">
        <f>SUM(T9:T39)</f>
        <v>29.3</v>
      </c>
      <c r="U41" s="139"/>
      <c r="V41" s="119">
        <f t="shared" si="14"/>
        <v>158</v>
      </c>
      <c r="W41" s="117">
        <f>SUM(W9:W39)</f>
        <v>31241.299999999996</v>
      </c>
      <c r="X41" s="123">
        <f>SUM(X9:X39)</f>
        <v>31560.466645236982</v>
      </c>
      <c r="Y41" s="117">
        <f>SUM(Y9:Y39)</f>
        <v>1</v>
      </c>
      <c r="Z41" s="123">
        <f>SUM(Z9:Z39)</f>
        <v>0</v>
      </c>
      <c r="AA41" s="138">
        <f>SUM(AA9:AA39)</f>
        <v>1</v>
      </c>
      <c r="AB41">
        <f>MAX(AB9:AB39)</f>
        <v>23</v>
      </c>
      <c r="AC41">
        <f>MAX(AC9:AC39)</f>
        <v>5</v>
      </c>
      <c r="AD41">
        <f>MAX(AD9:AD39)</f>
        <v>6</v>
      </c>
      <c r="AE41">
        <f>MAX(AE9:AE39)</f>
        <v>9</v>
      </c>
      <c r="AF41">
        <f>MAX(AF9:AF39)</f>
        <v>26</v>
      </c>
      <c r="AU41">
        <f t="shared" si="13"/>
        <v>10.144423947108402</v>
      </c>
    </row>
    <row r="42" spans="1:47" ht="12.75">
      <c r="A42" s="72" t="s">
        <v>20</v>
      </c>
      <c r="B42" s="73">
        <f>AVERAGE(B9:B39)</f>
        <v>12.287096774193552</v>
      </c>
      <c r="C42" s="74">
        <f aca="true" t="shared" si="15" ref="C42:V42">AVERAGE(C9:C39)</f>
        <v>10.722580645161292</v>
      </c>
      <c r="D42" s="74">
        <f t="shared" si="15"/>
        <v>17.390322580645158</v>
      </c>
      <c r="E42" s="74">
        <f t="shared" si="15"/>
        <v>7.245161290322581</v>
      </c>
      <c r="F42" s="75">
        <f t="shared" si="15"/>
        <v>12.31774193548387</v>
      </c>
      <c r="G42" s="76">
        <f t="shared" si="15"/>
        <v>81.89259697147004</v>
      </c>
      <c r="H42" s="76">
        <f>AVERAGE(H9:H39)</f>
        <v>9.227562484192458</v>
      </c>
      <c r="I42" s="77">
        <f t="shared" si="15"/>
        <v>5.409677419354838</v>
      </c>
      <c r="J42" s="75" t="e">
        <f t="shared" si="15"/>
        <v>#DIV/0!</v>
      </c>
      <c r="K42" s="77">
        <f t="shared" si="15"/>
        <v>12.348387096774195</v>
      </c>
      <c r="L42" s="74">
        <f t="shared" si="15"/>
        <v>12.270967741935483</v>
      </c>
      <c r="M42" s="74" t="e">
        <f t="shared" si="15"/>
        <v>#DIV/0!</v>
      </c>
      <c r="N42" s="74">
        <f t="shared" si="15"/>
        <v>11.238709677419353</v>
      </c>
      <c r="O42" s="75">
        <f t="shared" si="15"/>
        <v>10.764516129032259</v>
      </c>
      <c r="P42" s="73"/>
      <c r="Q42" s="75">
        <f t="shared" si="15"/>
        <v>16.677419354838708</v>
      </c>
      <c r="R42" s="76">
        <f t="shared" si="15"/>
        <v>6.280645161290322</v>
      </c>
      <c r="S42" s="76"/>
      <c r="T42" s="76">
        <f>AVERAGE(T9:T39)</f>
        <v>1.0464285714285715</v>
      </c>
      <c r="U42" s="76"/>
      <c r="V42" s="76">
        <f t="shared" si="15"/>
        <v>5.096774193548387</v>
      </c>
      <c r="W42" s="76">
        <f>AVERAGE(W9:W39)</f>
        <v>1007.7838709677418</v>
      </c>
      <c r="X42" s="124">
        <f>AVERAGE(X9:X39)</f>
        <v>1018.079569201193</v>
      </c>
      <c r="Y42" s="127"/>
      <c r="Z42" s="134"/>
      <c r="AA42" s="130"/>
      <c r="AU42">
        <f t="shared" si="13"/>
        <v>10.14142260141414</v>
      </c>
    </row>
    <row r="43" spans="1:47" ht="12.75">
      <c r="A43" s="72" t="s">
        <v>21</v>
      </c>
      <c r="B43" s="73">
        <f>MAX(B9:B39)</f>
        <v>19.1</v>
      </c>
      <c r="C43" s="74">
        <f aca="true" t="shared" si="16" ref="C43:V43">MAX(C9:C39)</f>
        <v>16.4</v>
      </c>
      <c r="D43" s="74">
        <f t="shared" si="16"/>
        <v>27.6</v>
      </c>
      <c r="E43" s="74">
        <f t="shared" si="16"/>
        <v>13.5</v>
      </c>
      <c r="F43" s="75">
        <f t="shared" si="16"/>
        <v>19.95</v>
      </c>
      <c r="G43" s="76">
        <f t="shared" si="16"/>
        <v>94.39504076309724</v>
      </c>
      <c r="H43" s="76">
        <f>MAX(H9:H39)</f>
        <v>14.483300766096601</v>
      </c>
      <c r="I43" s="77">
        <f t="shared" si="16"/>
        <v>12.4</v>
      </c>
      <c r="J43" s="75">
        <f t="shared" si="16"/>
        <v>0</v>
      </c>
      <c r="K43" s="77">
        <f t="shared" si="16"/>
        <v>17.7</v>
      </c>
      <c r="L43" s="74">
        <f t="shared" si="16"/>
        <v>17.4</v>
      </c>
      <c r="M43" s="74">
        <f t="shared" si="16"/>
        <v>0</v>
      </c>
      <c r="N43" s="74">
        <f t="shared" si="16"/>
        <v>14.5</v>
      </c>
      <c r="O43" s="75">
        <f t="shared" si="16"/>
        <v>13.1</v>
      </c>
      <c r="P43" s="73"/>
      <c r="Q43" s="70">
        <f t="shared" si="16"/>
        <v>27</v>
      </c>
      <c r="R43" s="76">
        <f t="shared" si="16"/>
        <v>11.6</v>
      </c>
      <c r="S43" s="76"/>
      <c r="T43" s="76">
        <f>MAX(T9:T39)</f>
        <v>9.8</v>
      </c>
      <c r="U43" s="140"/>
      <c r="V43" s="70">
        <f t="shared" si="16"/>
        <v>8</v>
      </c>
      <c r="W43" s="76">
        <f>MAX(W9:W39)</f>
        <v>1028</v>
      </c>
      <c r="X43" s="124">
        <f>MAX(X9:X39)</f>
        <v>1038.5781623231867</v>
      </c>
      <c r="Y43" s="127"/>
      <c r="Z43" s="134"/>
      <c r="AA43" s="127"/>
      <c r="AU43">
        <f t="shared" si="13"/>
        <v>10.089044605899325</v>
      </c>
    </row>
    <row r="44" spans="1:47" ht="13.5" thickBot="1">
      <c r="A44" s="81" t="s">
        <v>22</v>
      </c>
      <c r="B44" s="82">
        <f>MIN(B9:B39)</f>
        <v>6.4</v>
      </c>
      <c r="C44" s="83">
        <f aca="true" t="shared" si="17" ref="C44:V44">MIN(C9:C39)</f>
        <v>4.9</v>
      </c>
      <c r="D44" s="83">
        <f t="shared" si="17"/>
        <v>8.5</v>
      </c>
      <c r="E44" s="83">
        <f t="shared" si="17"/>
        <v>0.1</v>
      </c>
      <c r="F44" s="84">
        <f t="shared" si="17"/>
        <v>4.5</v>
      </c>
      <c r="G44" s="85">
        <f t="shared" si="17"/>
        <v>72.07132752175576</v>
      </c>
      <c r="H44" s="85">
        <f>MIN(H9:H39)</f>
        <v>2.7850007328202926</v>
      </c>
      <c r="I44" s="86">
        <f t="shared" si="17"/>
        <v>-3.5</v>
      </c>
      <c r="J44" s="84">
        <f t="shared" si="17"/>
        <v>0</v>
      </c>
      <c r="K44" s="86">
        <f t="shared" si="17"/>
        <v>8.5</v>
      </c>
      <c r="L44" s="83">
        <f t="shared" si="17"/>
        <v>8.5</v>
      </c>
      <c r="M44" s="83">
        <f t="shared" si="17"/>
        <v>0</v>
      </c>
      <c r="N44" s="83">
        <f t="shared" si="17"/>
        <v>9.2</v>
      </c>
      <c r="O44" s="84">
        <f t="shared" si="17"/>
        <v>9.3</v>
      </c>
      <c r="P44" s="82"/>
      <c r="Q44" s="120">
        <f t="shared" si="17"/>
        <v>9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995.4</v>
      </c>
      <c r="X44" s="125">
        <f>MIN(X9:X39)</f>
        <v>1005.4570339685731</v>
      </c>
      <c r="Y44" s="128"/>
      <c r="Z44" s="136"/>
      <c r="AA44" s="128"/>
      <c r="AU44">
        <f t="shared" si="13"/>
        <v>10.103873867258194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10.162035059288126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10.102844150883518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10.209734446248213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16</v>
      </c>
      <c r="C61">
        <f>DCOUNTA(T8:T38,1,C59:C60)</f>
        <v>10</v>
      </c>
      <c r="D61">
        <f>DCOUNTA(T8:T38,1,D59:D60)</f>
        <v>4</v>
      </c>
      <c r="F61">
        <f>DCOUNTA(T8:T38,1,F59:F60)</f>
        <v>3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13</v>
      </c>
      <c r="C64">
        <f>(C61-F61)</f>
        <v>7</v>
      </c>
      <c r="D64">
        <f>(D61-F61)</f>
        <v>1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K19" sqref="K19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166</v>
      </c>
      <c r="I4" s="60" t="s">
        <v>56</v>
      </c>
      <c r="J4" s="60">
        <v>2012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17.390322580645158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7.245161290322581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12.31774193548387</v>
      </c>
      <c r="D9" s="5">
        <v>0.8</v>
      </c>
      <c r="E9" s="3"/>
      <c r="F9" s="40">
        <v>1</v>
      </c>
      <c r="G9" s="89" t="s">
        <v>110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27.6</v>
      </c>
      <c r="C10" s="5" t="s">
        <v>32</v>
      </c>
      <c r="D10" s="5">
        <f>Data1!$AB$41</f>
        <v>23</v>
      </c>
      <c r="E10" s="3"/>
      <c r="F10" s="40">
        <v>2</v>
      </c>
      <c r="G10" s="93" t="s">
        <v>109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0.1</v>
      </c>
      <c r="C11" s="5" t="s">
        <v>32</v>
      </c>
      <c r="D11" s="24">
        <f>Data1!$AC$41</f>
        <v>5</v>
      </c>
      <c r="E11" s="3"/>
      <c r="F11" s="40">
        <v>3</v>
      </c>
      <c r="G11" s="93" t="s">
        <v>108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-3.5</v>
      </c>
      <c r="C12" s="5" t="s">
        <v>32</v>
      </c>
      <c r="D12" s="24">
        <f>Data1!$AD$41</f>
        <v>6</v>
      </c>
      <c r="E12" s="3"/>
      <c r="F12" s="40">
        <v>4</v>
      </c>
      <c r="G12" s="93" t="s">
        <v>121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10.764516129032259</v>
      </c>
      <c r="C13" s="5"/>
      <c r="D13" s="24"/>
      <c r="E13" s="3"/>
      <c r="F13" s="40">
        <v>5</v>
      </c>
      <c r="G13" s="93" t="s">
        <v>120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119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117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118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29.3</v>
      </c>
      <c r="D17" s="155">
        <v>0.55</v>
      </c>
      <c r="E17" s="3"/>
      <c r="F17" s="40">
        <v>9</v>
      </c>
      <c r="G17" s="93" t="s">
        <v>133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v>14</v>
      </c>
      <c r="D18" s="5"/>
      <c r="E18" s="3"/>
      <c r="F18" s="40">
        <v>10</v>
      </c>
      <c r="G18" s="93" t="s">
        <v>132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7</v>
      </c>
      <c r="D19" s="5"/>
      <c r="E19" s="3"/>
      <c r="F19" s="40">
        <v>11</v>
      </c>
      <c r="G19" s="93" t="s">
        <v>131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1</v>
      </c>
      <c r="D20" s="5"/>
      <c r="E20" s="3"/>
      <c r="F20" s="40">
        <v>12</v>
      </c>
      <c r="G20" s="93" t="s">
        <v>130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9.8</v>
      </c>
      <c r="D21" s="5"/>
      <c r="E21" s="3"/>
      <c r="F21" s="40">
        <v>13</v>
      </c>
      <c r="G21" s="93" t="s">
        <v>129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9</v>
      </c>
      <c r="D22" s="5"/>
      <c r="E22" s="3"/>
      <c r="F22" s="40">
        <v>14</v>
      </c>
      <c r="G22" s="93" t="s">
        <v>128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127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158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11.6</v>
      </c>
      <c r="D25" s="5" t="s">
        <v>46</v>
      </c>
      <c r="E25" s="5">
        <f>Data1!$AF$41</f>
        <v>26</v>
      </c>
      <c r="F25" s="40">
        <v>17</v>
      </c>
      <c r="G25" s="93" t="s">
        <v>157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194.7</v>
      </c>
      <c r="D26" s="5" t="s">
        <v>46</v>
      </c>
      <c r="E26" s="3"/>
      <c r="F26" s="40">
        <v>18</v>
      </c>
      <c r="G26" s="93" t="s">
        <v>156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143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144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145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27</v>
      </c>
      <c r="D30" s="5"/>
      <c r="E30" s="5"/>
      <c r="F30" s="40">
        <v>22</v>
      </c>
      <c r="G30" s="93" t="s">
        <v>146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147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148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149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150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151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152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1</v>
      </c>
      <c r="D37" s="5"/>
      <c r="E37" s="3"/>
      <c r="F37" s="40">
        <v>29</v>
      </c>
      <c r="G37" s="93" t="s">
        <v>153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154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>
        <v>31</v>
      </c>
      <c r="G39" s="95" t="s">
        <v>155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7</v>
      </c>
      <c r="D40" s="5"/>
      <c r="E40" s="3"/>
      <c r="F40" s="5"/>
      <c r="G40" s="35" t="s">
        <v>111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1</v>
      </c>
      <c r="D41" s="5"/>
      <c r="E41" s="3"/>
      <c r="F41" s="5"/>
      <c r="G41" s="3" t="s">
        <v>159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 t="s">
        <v>160</v>
      </c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 t="s">
        <v>161</v>
      </c>
      <c r="B44" s="3" t="s">
        <v>162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164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 t="s">
        <v>165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2012-06-03T12:53:02Z</dcterms:modified>
  <cp:category/>
  <cp:version/>
  <cp:contentType/>
  <cp:contentStatus/>
</cp:coreProperties>
</file>