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<sst xmlns="http://schemas.openxmlformats.org/spreadsheetml/2006/main" count="188" uniqueCount="161">
  <si>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</si>
  <si>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</si>
  <si>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</si>
  <si>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</si>
  <si>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</si>
  <si>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</si>
  <si>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</si>
  <si>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</si>
  <si>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</si>
  <si>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</si>
  <si>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</si>
  <si>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</si>
  <si>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</si>
  <si>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</si>
  <si>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</si>
  <si>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</si>
  <si>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</si>
  <si>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</si>
  <si>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</si>
  <si>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</si>
  <si>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</si>
  <si>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</si>
  <si>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</si>
  <si>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</si>
  <si>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</si>
  <si>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</si>
  <si>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</si>
  <si>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</si>
  <si>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</si>
  <si>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</si>
  <si>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</si>
  <si>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</si>
  <si>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</si>
  <si>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</si>
  <si>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</si>
  <si>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</si>
  <si>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</si>
  <si>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</si>
  <si>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</si>
  <si>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</si>
  <si>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</si>
  <si>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</si>
  <si>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</si>
  <si>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</si>
  <si>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</si>
  <si>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</si>
  <si>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</si>
  <si>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</si>
  <si>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</si>
  <si>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</si>
  <si>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</si>
  <si>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</si>
  <si>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</si>
  <si>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</si>
  <si>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</si>
  <si>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</si>
  <si>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</si>
  <si>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</si>
  <si>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</si>
  <si>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</si>
  <si>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</si>
  <si>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</si>
  <si>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</si>
  <si>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</si>
  <si>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</si>
  <si>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</si>
  <si>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</si>
  <si>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</si>
  <si>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</si>
  <si>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</si>
  <si>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</si>
  <si>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</si>
  <si>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</si>
  <si>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</si>
  <si>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</si>
  <si>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</si>
  <si>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</si>
  <si>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</si>
  <si>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</si>
  <si>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</si>
  <si>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</si>
  <si>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</si>
  <si>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</si>
  <si>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</si>
  <si>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</si>
  <si>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</si>
  <si>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</si>
  <si>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</si>
  <si>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</si>
  <si>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</si>
  <si>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</si>
  <si>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</si>
  <si>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</si>
  <si>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</si>
  <si>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</si>
  <si>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</si>
  <si>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</si>
  <si>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</si>
  <si>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</si>
  <si>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</si>
  <si>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</si>
  <si>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</si>
  <si>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</si>
  <si>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</si>
  <si>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NNE2</t>
  </si>
  <si>
    <t>Mostly cloudy with a few very light spells of rain. Cooler than recent days too.</t>
  </si>
  <si>
    <t>NNE1</t>
  </si>
  <si>
    <t>Mostly cloudy and rather cool in the morning, but brightenign up later and into the eve.</t>
  </si>
  <si>
    <t xml:space="preserve">May </t>
  </si>
  <si>
    <t xml:space="preserve">A sharp frost first thing, then sunny and temperatures recovering to near average. </t>
  </si>
  <si>
    <t>SSE3</t>
  </si>
  <si>
    <t>SW1</t>
  </si>
  <si>
    <t>A bright day with hazy sunshine. Light winds, and temperatures becoming warm.</t>
  </si>
  <si>
    <t>SW2</t>
  </si>
  <si>
    <t>SW3</t>
  </si>
  <si>
    <t>A bright, warm day with sunshine becoming hazy. Cloudier later, rain overnight.</t>
  </si>
  <si>
    <t>A bright and breezy day with some sunshine but also a scattering of showers later.</t>
  </si>
  <si>
    <t>SE2</t>
  </si>
  <si>
    <t xml:space="preserve">A day of hearvy periods of rain, and only brief brighter and drier breaks. </t>
  </si>
  <si>
    <t>Breezy with some sunshine and a few scattered showers. Rain later in night too.</t>
  </si>
  <si>
    <t>WSW4</t>
  </si>
  <si>
    <t>WSW3</t>
  </si>
  <si>
    <t>SSW3</t>
  </si>
  <si>
    <t>Cool and cloudy on the whole, with spells of rain or showers from time to time.</t>
  </si>
  <si>
    <t>Rather cool again, with more in the way of sunny intervals but also some scattered showers.</t>
  </si>
  <si>
    <t>A wet start, clearing to give bright or sunny conditions for the most part, with scattered shwrs.</t>
  </si>
  <si>
    <t xml:space="preserve">A few showers, but also some sunshine as well, especially by evening. </t>
  </si>
  <si>
    <t>NW1</t>
  </si>
  <si>
    <t>W1</t>
  </si>
  <si>
    <t>SE3</t>
  </si>
  <si>
    <t>Very warm and sunny, with just gentle breezes. The warmest so far this year!</t>
  </si>
  <si>
    <t>A warm and sunny day with hazy sunshine, but gentle breezes. Temperatures climbing.</t>
  </si>
  <si>
    <t>Warm and sunny with light winds. Feeling very pleasant indeed as temperatures hit 21C.</t>
  </si>
  <si>
    <t xml:space="preserve">A chilly start, then lots of sunshine and temperatures rising nicely. </t>
  </si>
  <si>
    <t>Bright or sunny spells and patch cloud, so hazy at times. Feeling pleasantly warm.</t>
  </si>
  <si>
    <t>Se2</t>
  </si>
  <si>
    <t>Another warm day, though slightly cooler. A few showers first thing and again by eve.</t>
  </si>
  <si>
    <t>Very warm and sunny, with temperatures rising even further. A few showers overnight.</t>
  </si>
  <si>
    <t>Dry, warm and sunny with a cooling breeze. Long sunny spells for the whole day.</t>
  </si>
  <si>
    <t>N1</t>
  </si>
  <si>
    <t>A day of heavy showers, especially first thing and again later on. Much cooler as well.</t>
  </si>
  <si>
    <t>A generally dry and bright day with a good deal of bright/sunny weather. Rain overnight.</t>
  </si>
  <si>
    <t>tr</t>
  </si>
  <si>
    <t>S3</t>
  </si>
  <si>
    <t>S1</t>
  </si>
  <si>
    <t>N2</t>
  </si>
  <si>
    <t xml:space="preserve">A cloudy and damp day, feeling cool too with only a few brighter intervals. </t>
  </si>
  <si>
    <t>A cool day with some light showers at times, and a lot of cloud generally.</t>
  </si>
  <si>
    <t>Mostly cloudy with just a few brighter breaks. Generally dry, with only average temps.</t>
  </si>
  <si>
    <t>Mostly cloudy with some spells of rain, heavy at times. Temperatures disappointing.</t>
  </si>
  <si>
    <t>Generally cool with a few showers about, and only brief brighter breaks at times.</t>
  </si>
  <si>
    <t>N3</t>
  </si>
  <si>
    <t>A dry, warm day with hazy sunshine eventually, though a lot of cloud still.</t>
  </si>
  <si>
    <t>A disappointingly cool day with a lot of cloud, and only very brief brighter moments.</t>
  </si>
  <si>
    <t>A cloudy day with light rain or drizzle on and off. It felt cool too with temperatures struggling.</t>
  </si>
  <si>
    <t>A very cool day with temperatures baraly rising. A lot of cloud and some rain too.</t>
  </si>
  <si>
    <t>NOTES:</t>
  </si>
  <si>
    <t xml:space="preserve">A warm May with temperatures consistently above average, though there was no exceptional warmth. It was the watmest May since 2012, </t>
  </si>
  <si>
    <t>though there were a handful of chilly nights too. It was also a wet month, with the 20 rain days the eaual highest on record for this month.</t>
  </si>
  <si>
    <t xml:space="preserve">The total of 86.1mm was the most rain falling in May since 2007, which it reached 94mm. </t>
  </si>
  <si>
    <t>May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</si>
</sst>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13.4</c:v>
                </c:pt>
                <c:pt idx="1">
                  <c:v>13.1</c:v>
                </c:pt>
                <c:pt idx="2">
                  <c:v>15</c:v>
                </c:pt>
                <c:pt idx="3">
                  <c:v>17.6</c:v>
                </c:pt>
                <c:pt idx="4">
                  <c:v>17.5</c:v>
                </c:pt>
                <c:pt idx="5">
                  <c:v>17.9</c:v>
                </c:pt>
                <c:pt idx="6">
                  <c:v>14.9</c:v>
                </c:pt>
                <c:pt idx="7">
                  <c:v>15.1</c:v>
                </c:pt>
                <c:pt idx="8">
                  <c:v>15.3</c:v>
                </c:pt>
                <c:pt idx="9">
                  <c:v>15.5</c:v>
                </c:pt>
                <c:pt idx="10">
                  <c:v>13.3</c:v>
                </c:pt>
                <c:pt idx="11">
                  <c:v>14.7</c:v>
                </c:pt>
                <c:pt idx="12">
                  <c:v>16.2</c:v>
                </c:pt>
                <c:pt idx="13">
                  <c:v>18.5</c:v>
                </c:pt>
                <c:pt idx="14">
                  <c:v>21.1</c:v>
                </c:pt>
                <c:pt idx="15">
                  <c:v>22.7</c:v>
                </c:pt>
                <c:pt idx="16">
                  <c:v>22.9</c:v>
                </c:pt>
                <c:pt idx="17">
                  <c:v>23.4</c:v>
                </c:pt>
                <c:pt idx="18">
                  <c:v>24.6</c:v>
                </c:pt>
                <c:pt idx="19">
                  <c:v>20.8</c:v>
                </c:pt>
                <c:pt idx="20">
                  <c:v>20.9</c:v>
                </c:pt>
                <c:pt idx="21">
                  <c:v>16.1</c:v>
                </c:pt>
                <c:pt idx="22">
                  <c:v>16.1</c:v>
                </c:pt>
                <c:pt idx="23">
                  <c:v>15.9</c:v>
                </c:pt>
                <c:pt idx="24">
                  <c:v>17.4</c:v>
                </c:pt>
                <c:pt idx="25">
                  <c:v>15.5</c:v>
                </c:pt>
                <c:pt idx="26">
                  <c:v>14.7</c:v>
                </c:pt>
                <c:pt idx="27">
                  <c:v>12.2</c:v>
                </c:pt>
                <c:pt idx="28">
                  <c:v>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</c:v>
                </c:pt>
                <c:pt idx="1">
                  <c:v>6.6</c:v>
                </c:pt>
                <c:pt idx="2">
                  <c:v>-2.3</c:v>
                </c:pt>
                <c:pt idx="3">
                  <c:v>6.3</c:v>
                </c:pt>
                <c:pt idx="4">
                  <c:v>4.5</c:v>
                </c:pt>
                <c:pt idx="5">
                  <c:v>10</c:v>
                </c:pt>
                <c:pt idx="6">
                  <c:v>8.5</c:v>
                </c:pt>
                <c:pt idx="7">
                  <c:v>10</c:v>
                </c:pt>
                <c:pt idx="8">
                  <c:v>10</c:v>
                </c:pt>
                <c:pt idx="9">
                  <c:v>8.7</c:v>
                </c:pt>
                <c:pt idx="10">
                  <c:v>8.7</c:v>
                </c:pt>
                <c:pt idx="11">
                  <c:v>8.2</c:v>
                </c:pt>
                <c:pt idx="12">
                  <c:v>7.4</c:v>
                </c:pt>
                <c:pt idx="13">
                  <c:v>3.8</c:v>
                </c:pt>
                <c:pt idx="14">
                  <c:v>3.9</c:v>
                </c:pt>
                <c:pt idx="15">
                  <c:v>7</c:v>
                </c:pt>
                <c:pt idx="16">
                  <c:v>7.2</c:v>
                </c:pt>
                <c:pt idx="17">
                  <c:v>8</c:v>
                </c:pt>
                <c:pt idx="18">
                  <c:v>8.5</c:v>
                </c:pt>
                <c:pt idx="19">
                  <c:v>12.4</c:v>
                </c:pt>
                <c:pt idx="20">
                  <c:v>7.2</c:v>
                </c:pt>
                <c:pt idx="21">
                  <c:v>9.3</c:v>
                </c:pt>
                <c:pt idx="22">
                  <c:v>10</c:v>
                </c:pt>
                <c:pt idx="23">
                  <c:v>7.9</c:v>
                </c:pt>
                <c:pt idx="24">
                  <c:v>8.2</c:v>
                </c:pt>
                <c:pt idx="25">
                  <c:v>5</c:v>
                </c:pt>
                <c:pt idx="26">
                  <c:v>9.5</c:v>
                </c:pt>
                <c:pt idx="27">
                  <c:v>9.3</c:v>
                </c:pt>
                <c:pt idx="28">
                  <c:v>10.6</c:v>
                </c:pt>
              </c:numCache>
            </c:numRef>
          </c:val>
          <c:smooth val="0"/>
        </c:ser>
        <c:marker val="1"/>
        <c:axId val="21588089"/>
        <c:axId val="60075074"/>
      </c:lineChart>
      <c:catAx>
        <c:axId val="21588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75074"/>
        <c:crosses val="autoZero"/>
        <c:auto val="1"/>
        <c:lblOffset val="100"/>
        <c:noMultiLvlLbl val="0"/>
      </c:catAx>
      <c:valAx>
        <c:axId val="6007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588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</c:v>
                </c:pt>
                <c:pt idx="5">
                  <c:v>1.3</c:v>
                </c:pt>
                <c:pt idx="6">
                  <c:v>1.7</c:v>
                </c:pt>
                <c:pt idx="7">
                  <c:v>13.6</c:v>
                </c:pt>
                <c:pt idx="8">
                  <c:v>4.4</c:v>
                </c:pt>
                <c:pt idx="9">
                  <c:v>0.5</c:v>
                </c:pt>
                <c:pt idx="10">
                  <c:v>5</c:v>
                </c:pt>
                <c:pt idx="11">
                  <c:v>4</c:v>
                </c:pt>
                <c:pt idx="12">
                  <c:v>0.3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1.3</c:v>
                </c:pt>
                <c:pt idx="19">
                  <c:v>0.3</c:v>
                </c:pt>
                <c:pt idx="20">
                  <c:v>11.1</c:v>
                </c:pt>
                <c:pt idx="21">
                  <c:v>7.4</c:v>
                </c:pt>
                <c:pt idx="22">
                  <c:v>3.6</c:v>
                </c:pt>
                <c:pt idx="23">
                  <c:v>10</c:v>
                </c:pt>
                <c:pt idx="24">
                  <c:v>0</c:v>
                </c:pt>
                <c:pt idx="25">
                  <c:v>2.3</c:v>
                </c:pt>
                <c:pt idx="26">
                  <c:v>7.4</c:v>
                </c:pt>
                <c:pt idx="27">
                  <c:v>5.3</c:v>
                </c:pt>
              </c:numCache>
            </c:numRef>
          </c:val>
        </c:ser>
        <c:axId val="3804755"/>
        <c:axId val="34242796"/>
      </c:barChart>
      <c:catAx>
        <c:axId val="380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42796"/>
        <c:crosses val="autoZero"/>
        <c:auto val="1"/>
        <c:lblOffset val="100"/>
        <c:noMultiLvlLbl val="0"/>
      </c:catAx>
      <c:valAx>
        <c:axId val="3424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804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2</c:v>
                </c:pt>
                <c:pt idx="1">
                  <c:v>5.6</c:v>
                </c:pt>
                <c:pt idx="2">
                  <c:v>10.8</c:v>
                </c:pt>
                <c:pt idx="3">
                  <c:v>8.7</c:v>
                </c:pt>
                <c:pt idx="4">
                  <c:v>6</c:v>
                </c:pt>
                <c:pt idx="5">
                  <c:v>7.7</c:v>
                </c:pt>
                <c:pt idx="6">
                  <c:v>6.5</c:v>
                </c:pt>
                <c:pt idx="7">
                  <c:v>2.7</c:v>
                </c:pt>
                <c:pt idx="8">
                  <c:v>5.4</c:v>
                </c:pt>
                <c:pt idx="9">
                  <c:v>8.3</c:v>
                </c:pt>
                <c:pt idx="10">
                  <c:v>1</c:v>
                </c:pt>
                <c:pt idx="11">
                  <c:v>7.9</c:v>
                </c:pt>
                <c:pt idx="12">
                  <c:v>5</c:v>
                </c:pt>
                <c:pt idx="13">
                  <c:v>8</c:v>
                </c:pt>
                <c:pt idx="14">
                  <c:v>10.1</c:v>
                </c:pt>
                <c:pt idx="15">
                  <c:v>9.1</c:v>
                </c:pt>
                <c:pt idx="16">
                  <c:v>12</c:v>
                </c:pt>
                <c:pt idx="17">
                  <c:v>10.4</c:v>
                </c:pt>
                <c:pt idx="18">
                  <c:v>8</c:v>
                </c:pt>
                <c:pt idx="19">
                  <c:v>5.9</c:v>
                </c:pt>
                <c:pt idx="20">
                  <c:v>4.9</c:v>
                </c:pt>
                <c:pt idx="21">
                  <c:v>4.2</c:v>
                </c:pt>
                <c:pt idx="23">
                  <c:v>1</c:v>
                </c:pt>
                <c:pt idx="26">
                  <c:v>2.6</c:v>
                </c:pt>
                <c:pt idx="27">
                  <c:v>0</c:v>
                </c:pt>
              </c:numCache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3062"/>
        <c:crosses val="autoZero"/>
        <c:auto val="1"/>
        <c:lblOffset val="100"/>
        <c:noMultiLvlLbl val="0"/>
      </c:catAx>
      <c:valAx>
        <c:axId val="2220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9749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</c:v>
                </c:pt>
                <c:pt idx="1">
                  <c:v>4.7</c:v>
                </c:pt>
                <c:pt idx="2">
                  <c:v>-5.9</c:v>
                </c:pt>
                <c:pt idx="3">
                  <c:v>2.7</c:v>
                </c:pt>
                <c:pt idx="4">
                  <c:v>-0.9</c:v>
                </c:pt>
                <c:pt idx="5">
                  <c:v>6.5</c:v>
                </c:pt>
                <c:pt idx="6">
                  <c:v>5.6</c:v>
                </c:pt>
                <c:pt idx="7">
                  <c:v>6.9</c:v>
                </c:pt>
                <c:pt idx="8">
                  <c:v>7.1</c:v>
                </c:pt>
                <c:pt idx="9">
                  <c:v>7.7</c:v>
                </c:pt>
                <c:pt idx="10">
                  <c:v>8.1</c:v>
                </c:pt>
                <c:pt idx="11">
                  <c:v>5.3</c:v>
                </c:pt>
                <c:pt idx="12">
                  <c:v>6.4</c:v>
                </c:pt>
                <c:pt idx="13">
                  <c:v>0</c:v>
                </c:pt>
                <c:pt idx="14">
                  <c:v>1.1</c:v>
                </c:pt>
                <c:pt idx="15">
                  <c:v>4.3</c:v>
                </c:pt>
                <c:pt idx="16">
                  <c:v>4.7</c:v>
                </c:pt>
                <c:pt idx="17">
                  <c:v>4.4</c:v>
                </c:pt>
                <c:pt idx="18">
                  <c:v>3.6</c:v>
                </c:pt>
                <c:pt idx="19">
                  <c:v>9.4</c:v>
                </c:pt>
                <c:pt idx="20">
                  <c:v>3</c:v>
                </c:pt>
                <c:pt idx="21">
                  <c:v>7.2</c:v>
                </c:pt>
                <c:pt idx="22">
                  <c:v>9.1</c:v>
                </c:pt>
                <c:pt idx="23">
                  <c:v>2.9</c:v>
                </c:pt>
                <c:pt idx="24">
                  <c:v>5.1</c:v>
                </c:pt>
                <c:pt idx="25">
                  <c:v>0.5</c:v>
                </c:pt>
                <c:pt idx="26">
                  <c:v>8.1</c:v>
                </c:pt>
                <c:pt idx="27">
                  <c:v>9.1</c:v>
                </c:pt>
                <c:pt idx="28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65609831"/>
        <c:axId val="53617568"/>
      </c:lineChart>
      <c:catAx>
        <c:axId val="6560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17568"/>
        <c:crosses val="autoZero"/>
        <c:auto val="1"/>
        <c:lblOffset val="100"/>
        <c:noMultiLvlLbl val="0"/>
      </c:catAx>
      <c:valAx>
        <c:axId val="536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609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12.7</c:v>
                </c:pt>
                <c:pt idx="1">
                  <c:v>10.1</c:v>
                </c:pt>
                <c:pt idx="2">
                  <c:v>13</c:v>
                </c:pt>
                <c:pt idx="3">
                  <c:v>14.7</c:v>
                </c:pt>
                <c:pt idx="4">
                  <c:v>13.9</c:v>
                </c:pt>
                <c:pt idx="5">
                  <c:v>13.2</c:v>
                </c:pt>
                <c:pt idx="6">
                  <c:v>11.6</c:v>
                </c:pt>
                <c:pt idx="7">
                  <c:v>11.7</c:v>
                </c:pt>
                <c:pt idx="8">
                  <c:v>10.4</c:v>
                </c:pt>
                <c:pt idx="9">
                  <c:v>12</c:v>
                </c:pt>
                <c:pt idx="10">
                  <c:v>12.8</c:v>
                </c:pt>
                <c:pt idx="11">
                  <c:v>12</c:v>
                </c:pt>
                <c:pt idx="12">
                  <c:v>12.2</c:v>
                </c:pt>
                <c:pt idx="13">
                  <c:v>11.6</c:v>
                </c:pt>
                <c:pt idx="14">
                  <c:v>13.2</c:v>
                </c:pt>
                <c:pt idx="15">
                  <c:v>12.2</c:v>
                </c:pt>
                <c:pt idx="16">
                  <c:v>17</c:v>
                </c:pt>
                <c:pt idx="17">
                  <c:v>17.1</c:v>
                </c:pt>
                <c:pt idx="18">
                  <c:v>19.1</c:v>
                </c:pt>
                <c:pt idx="19">
                  <c:v>17.2</c:v>
                </c:pt>
                <c:pt idx="20">
                  <c:v>15.9</c:v>
                </c:pt>
                <c:pt idx="21">
                  <c:v>14.5</c:v>
                </c:pt>
                <c:pt idx="22">
                  <c:v>15.7</c:v>
                </c:pt>
                <c:pt idx="23">
                  <c:v>13.7</c:v>
                </c:pt>
                <c:pt idx="24">
                  <c:v>14.1</c:v>
                </c:pt>
                <c:pt idx="25">
                  <c:v>14.9</c:v>
                </c:pt>
                <c:pt idx="26">
                  <c:v>12.7</c:v>
                </c:pt>
                <c:pt idx="27">
                  <c:v>12.4</c:v>
                </c:pt>
                <c:pt idx="28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12.9</c:v>
                </c:pt>
                <c:pt idx="1">
                  <c:v>10.5</c:v>
                </c:pt>
                <c:pt idx="2">
                  <c:v>10.2</c:v>
                </c:pt>
                <c:pt idx="3">
                  <c:v>12.9</c:v>
                </c:pt>
                <c:pt idx="4">
                  <c:v>12.1</c:v>
                </c:pt>
                <c:pt idx="5">
                  <c:v>12.5</c:v>
                </c:pt>
                <c:pt idx="6">
                  <c:v>11.7</c:v>
                </c:pt>
                <c:pt idx="7">
                  <c:v>11.8</c:v>
                </c:pt>
                <c:pt idx="8">
                  <c:v>11</c:v>
                </c:pt>
                <c:pt idx="9">
                  <c:v>11.5</c:v>
                </c:pt>
                <c:pt idx="10">
                  <c:v>12.2</c:v>
                </c:pt>
                <c:pt idx="11">
                  <c:v>11.5</c:v>
                </c:pt>
                <c:pt idx="12">
                  <c:v>11.8</c:v>
                </c:pt>
                <c:pt idx="13">
                  <c:v>10.4</c:v>
                </c:pt>
                <c:pt idx="14">
                  <c:v>12</c:v>
                </c:pt>
                <c:pt idx="15">
                  <c:v>12.7</c:v>
                </c:pt>
                <c:pt idx="16">
                  <c:v>15</c:v>
                </c:pt>
                <c:pt idx="17">
                  <c:v>15.6</c:v>
                </c:pt>
                <c:pt idx="18">
                  <c:v>17</c:v>
                </c:pt>
                <c:pt idx="19">
                  <c:v>16.7</c:v>
                </c:pt>
                <c:pt idx="20">
                  <c:v>14.2</c:v>
                </c:pt>
                <c:pt idx="21">
                  <c:v>14.4</c:v>
                </c:pt>
                <c:pt idx="22">
                  <c:v>15</c:v>
                </c:pt>
                <c:pt idx="23">
                  <c:v>13.2</c:v>
                </c:pt>
                <c:pt idx="24">
                  <c:v>13.4</c:v>
                </c:pt>
                <c:pt idx="25">
                  <c:v>13.5</c:v>
                </c:pt>
                <c:pt idx="26">
                  <c:v>13</c:v>
                </c:pt>
                <c:pt idx="27">
                  <c:v>12.6</c:v>
                </c:pt>
                <c:pt idx="28">
                  <c:v>12.7</c:v>
                </c:pt>
              </c:numCache>
            </c:numRef>
          </c:val>
          <c:smooth val="0"/>
        </c:ser>
        <c:marker val="1"/>
        <c:axId val="12796065"/>
        <c:axId val="48055722"/>
      </c:lineChart>
      <c:catAx>
        <c:axId val="1279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55722"/>
        <c:crosses val="autoZero"/>
        <c:auto val="1"/>
        <c:lblOffset val="100"/>
        <c:noMultiLvlLbl val="0"/>
      </c:catAx>
      <c:valAx>
        <c:axId val="4805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796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11</c:v>
                </c:pt>
                <c:pt idx="1">
                  <c:v>11.1</c:v>
                </c:pt>
                <c:pt idx="2">
                  <c:v>11.1</c:v>
                </c:pt>
                <c:pt idx="3">
                  <c:v>11</c:v>
                </c:pt>
                <c:pt idx="4">
                  <c:v>11.1</c:v>
                </c:pt>
                <c:pt idx="5">
                  <c:v>11.1</c:v>
                </c:pt>
                <c:pt idx="6">
                  <c:v>11.2</c:v>
                </c:pt>
                <c:pt idx="7">
                  <c:v>11.3</c:v>
                </c:pt>
                <c:pt idx="8">
                  <c:v>11.3</c:v>
                </c:pt>
                <c:pt idx="9">
                  <c:v>11.3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11.7</c:v>
                </c:pt>
                <c:pt idx="17">
                  <c:v>11.9</c:v>
                </c:pt>
                <c:pt idx="18">
                  <c:v>12.1</c:v>
                </c:pt>
                <c:pt idx="19">
                  <c:v>12.3</c:v>
                </c:pt>
                <c:pt idx="20">
                  <c:v>12.5</c:v>
                </c:pt>
                <c:pt idx="21">
                  <c:v>12.7</c:v>
                </c:pt>
                <c:pt idx="22">
                  <c:v>12.7</c:v>
                </c:pt>
                <c:pt idx="23">
                  <c:v>12.7</c:v>
                </c:pt>
                <c:pt idx="24">
                  <c:v>12.7</c:v>
                </c:pt>
                <c:pt idx="25">
                  <c:v>12.5</c:v>
                </c:pt>
                <c:pt idx="26">
                  <c:v>12.5</c:v>
                </c:pt>
                <c:pt idx="27">
                  <c:v>12.5</c:v>
                </c:pt>
                <c:pt idx="28">
                  <c:v>12.4</c:v>
                </c:pt>
              </c:numCache>
            </c:numRef>
          </c:val>
          <c:smooth val="0"/>
        </c:ser>
        <c:marker val="1"/>
        <c:axId val="29848315"/>
        <c:axId val="199380"/>
      </c:lineChart>
      <c:catAx>
        <c:axId val="2984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848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1012.2850601057478</c:v>
                </c:pt>
                <c:pt idx="1">
                  <c:v>1023.3487506625612</c:v>
                </c:pt>
                <c:pt idx="2">
                  <c:v>1023.371112123319</c:v>
                </c:pt>
                <c:pt idx="3">
                  <c:v>1023.2056972712229</c:v>
                </c:pt>
                <c:pt idx="4">
                  <c:v>1012.8116548787435</c:v>
                </c:pt>
                <c:pt idx="5">
                  <c:v>1004.4306780652229</c:v>
                </c:pt>
                <c:pt idx="6">
                  <c:v>1005.2710090677032</c:v>
                </c:pt>
                <c:pt idx="7">
                  <c:v>1006.4473008276028</c:v>
                </c:pt>
                <c:pt idx="8">
                  <c:v>1006.0720114266782</c:v>
                </c:pt>
                <c:pt idx="9">
                  <c:v>999.6721684951586</c:v>
                </c:pt>
                <c:pt idx="10">
                  <c:v>999.5485386353589</c:v>
                </c:pt>
                <c:pt idx="11">
                  <c:v>1008.64447962608</c:v>
                </c:pt>
                <c:pt idx="12">
                  <c:v>1018.0508996475271</c:v>
                </c:pt>
                <c:pt idx="13">
                  <c:v>1031.0741324329047</c:v>
                </c:pt>
                <c:pt idx="14">
                  <c:v>1036.7347086464108</c:v>
                </c:pt>
                <c:pt idx="15">
                  <c:v>1034.2566073237824</c:v>
                </c:pt>
                <c:pt idx="16">
                  <c:v>1024.8599453107788</c:v>
                </c:pt>
                <c:pt idx="17">
                  <c:v>1012.903778541352</c:v>
                </c:pt>
                <c:pt idx="18">
                  <c:v>1004.1738180956241</c:v>
                </c:pt>
                <c:pt idx="19">
                  <c:v>1005.9132168383377</c:v>
                </c:pt>
                <c:pt idx="20">
                  <c:v>1011.1242015974532</c:v>
                </c:pt>
                <c:pt idx="21">
                  <c:v>1002.4638963821989</c:v>
                </c:pt>
                <c:pt idx="22">
                  <c:v>1004.4891356573049</c:v>
                </c:pt>
                <c:pt idx="23">
                  <c:v>1008.2765503373884</c:v>
                </c:pt>
                <c:pt idx="24">
                  <c:v>1014.2982616287816</c:v>
                </c:pt>
                <c:pt idx="25">
                  <c:v>1019.7244433412554</c:v>
                </c:pt>
                <c:pt idx="26">
                  <c:v>1016.8958134653682</c:v>
                </c:pt>
                <c:pt idx="27">
                  <c:v>1012.4544277909336</c:v>
                </c:pt>
                <c:pt idx="28">
                  <c:v>1015.6944384820357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794421"/>
        <c:axId val="16149790"/>
      </c:lineChart>
      <c:catAx>
        <c:axId val="1794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49790"/>
        <c:crosses val="autoZero"/>
        <c:auto val="1"/>
        <c:lblOffset val="100"/>
        <c:noMultiLvlLbl val="0"/>
      </c:catAx>
      <c:valAx>
        <c:axId val="1614979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9442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10.31624446588126</c:v>
                </c:pt>
                <c:pt idx="1">
                  <c:v>6.957346722718812</c:v>
                </c:pt>
                <c:pt idx="2">
                  <c:v>4.627995667020053</c:v>
                </c:pt>
                <c:pt idx="3">
                  <c:v>8.199996127676746</c:v>
                </c:pt>
                <c:pt idx="4">
                  <c:v>8.075745659268724</c:v>
                </c:pt>
                <c:pt idx="5">
                  <c:v>9.274775720285986</c:v>
                </c:pt>
                <c:pt idx="6">
                  <c:v>8.048172872308633</c:v>
                </c:pt>
                <c:pt idx="7">
                  <c:v>10.103694876593321</c:v>
                </c:pt>
                <c:pt idx="8">
                  <c:v>7.6022316006968</c:v>
                </c:pt>
                <c:pt idx="9">
                  <c:v>9.60842671785729</c:v>
                </c:pt>
                <c:pt idx="10">
                  <c:v>10.124409793817444</c:v>
                </c:pt>
                <c:pt idx="11">
                  <c:v>8.789051635693427</c:v>
                </c:pt>
                <c:pt idx="12">
                  <c:v>8.891049640862507</c:v>
                </c:pt>
                <c:pt idx="13">
                  <c:v>8.549346215536493</c:v>
                </c:pt>
                <c:pt idx="14">
                  <c:v>10.557972907376106</c:v>
                </c:pt>
                <c:pt idx="15">
                  <c:v>14.458825089714463</c:v>
                </c:pt>
                <c:pt idx="16">
                  <c:v>11.659767838049286</c:v>
                </c:pt>
                <c:pt idx="17">
                  <c:v>12.344862774004486</c:v>
                </c:pt>
                <c:pt idx="18">
                  <c:v>15.380750850074353</c:v>
                </c:pt>
                <c:pt idx="19">
                  <c:v>15.089992357760059</c:v>
                </c:pt>
                <c:pt idx="20">
                  <c:v>11.195542108315431</c:v>
                </c:pt>
                <c:pt idx="21">
                  <c:v>10.138362658306175</c:v>
                </c:pt>
                <c:pt idx="22">
                  <c:v>11.009723124794577</c:v>
                </c:pt>
                <c:pt idx="23">
                  <c:v>11.679512408947216</c:v>
                </c:pt>
                <c:pt idx="24">
                  <c:v>11.083989510916702</c:v>
                </c:pt>
                <c:pt idx="25">
                  <c:v>10.750818112001271</c:v>
                </c:pt>
                <c:pt idx="26">
                  <c:v>11.900000000000002</c:v>
                </c:pt>
                <c:pt idx="27">
                  <c:v>11.611807691612235</c:v>
                </c:pt>
                <c:pt idx="28">
                  <c:v>11.410772729034337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1130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6152da-3f5b-443c-8644-b2e8acd63ed9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e760600-d098-492d-9339-717778ad6e34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cd9b982-7dde-4d39-8bbc-238b6fc2b29b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442b52-7108-4560-81f5-099fb07930f5}" type="TxLink">
            <a:rPr lang="en-US" cap="none" sz="1000" b="0" i="0" u="none" baseline="0">
              <a:latin typeface="Arial"/>
              <a:ea typeface="Arial"/>
              <a:cs typeface="Arial"/>
            </a:rPr>
            <a:t>2.0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0bd26ed-a0db-4d1d-a47b-e1646c5f47ea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aabb10f-a68d-481f-bad2-986dbf9fb599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36e9624-4dff-474c-9eea-cd5330c7456e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fd0ef50-5959-40ce-823d-e0c266a84341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dd5e198-9b36-43f3-8b68-e56175356715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D8" sqref="D8"/>
      <selection pane="bottomLeft" activeCell="R36" sqref="R3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108</v>
      </c>
      <c r="R4" s="60">
        <v>2014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10.9</v>
      </c>
      <c r="C9" s="65">
        <v>10.6</v>
      </c>
      <c r="D9" s="65">
        <v>13.4</v>
      </c>
      <c r="E9" s="65">
        <v>9</v>
      </c>
      <c r="F9" s="66">
        <f aca="true" t="shared" si="0" ref="F9:F39">AVERAGE(D9:E9)</f>
        <v>11.2</v>
      </c>
      <c r="G9" s="67">
        <f>100*(AJ9/AH9)</f>
        <v>96.18285987170808</v>
      </c>
      <c r="H9" s="67">
        <f aca="true" t="shared" si="1" ref="H9:H39">AK9</f>
        <v>10.31624446588126</v>
      </c>
      <c r="I9" s="68">
        <v>4</v>
      </c>
      <c r="J9" s="66"/>
      <c r="K9" s="68">
        <v>12.7</v>
      </c>
      <c r="L9" s="65">
        <v>12.9</v>
      </c>
      <c r="M9" s="65"/>
      <c r="N9" s="65">
        <v>11.9</v>
      </c>
      <c r="O9" s="66">
        <v>11</v>
      </c>
      <c r="P9" s="69" t="s">
        <v>104</v>
      </c>
      <c r="Q9" s="70">
        <v>34</v>
      </c>
      <c r="R9" s="67">
        <v>2</v>
      </c>
      <c r="S9" s="67"/>
      <c r="T9" s="67">
        <v>0.2</v>
      </c>
      <c r="U9" s="67"/>
      <c r="V9" s="71">
        <v>8</v>
      </c>
      <c r="W9" s="64">
        <v>1002</v>
      </c>
      <c r="X9" s="121">
        <f aca="true" t="shared" si="2" ref="X9:X39">W9+AU17</f>
        <v>1012.2850601057478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13.033290380870474</v>
      </c>
      <c r="AI9">
        <f aca="true" t="shared" si="5" ref="AI9:AI39">IF(W9&gt;=0,6.107*EXP(17.38*(C9/(239+C9))),6.107*EXP(22.44*(C9/(272.4+C9))))</f>
        <v>12.775491423705457</v>
      </c>
      <c r="AJ9">
        <f aca="true" t="shared" si="6" ref="AJ9:AJ39">IF(C9&gt;=0,AI9-(0.000799*1000*(B9-C9)),AI9-(0.00072*1000*(B9-C9)))</f>
        <v>12.535791423705456</v>
      </c>
      <c r="AK9">
        <f>239*LN(AJ9/6.107)/(17.38-LN(AJ9/6.107))</f>
        <v>10.31624446588126</v>
      </c>
      <c r="AM9">
        <f>COUNTIF(V9:V39,"&lt;1")</f>
        <v>3</v>
      </c>
      <c r="AN9">
        <f>COUNTIF(E9:E39,"&lt;0")</f>
        <v>1</v>
      </c>
      <c r="AO9">
        <f>COUNTIF(I9:I39,"&lt;0")</f>
        <v>2</v>
      </c>
      <c r="AP9">
        <f>COUNTIF(Q9:Q39,"&gt;=39")</f>
        <v>0</v>
      </c>
    </row>
    <row r="10" spans="1:37" ht="12.75">
      <c r="A10" s="72">
        <v>2</v>
      </c>
      <c r="B10" s="73">
        <v>9.5</v>
      </c>
      <c r="C10" s="74">
        <v>8.3</v>
      </c>
      <c r="D10" s="74">
        <v>13.1</v>
      </c>
      <c r="E10" s="74">
        <v>6.6</v>
      </c>
      <c r="F10" s="75">
        <f t="shared" si="0"/>
        <v>9.85</v>
      </c>
      <c r="G10" s="67">
        <f aca="true" t="shared" si="7" ref="G10:G39">100*(AJ10/AH10)</f>
        <v>84.13042239143383</v>
      </c>
      <c r="H10" s="76">
        <f t="shared" si="1"/>
        <v>6.957346722718812</v>
      </c>
      <c r="I10" s="77">
        <v>4.7</v>
      </c>
      <c r="J10" s="75"/>
      <c r="K10" s="77">
        <v>10.1</v>
      </c>
      <c r="L10" s="74">
        <v>10.5</v>
      </c>
      <c r="M10" s="74"/>
      <c r="N10" s="74">
        <v>11.7</v>
      </c>
      <c r="O10" s="75">
        <v>11.1</v>
      </c>
      <c r="P10" s="78" t="s">
        <v>104</v>
      </c>
      <c r="Q10" s="79">
        <v>21</v>
      </c>
      <c r="R10" s="76">
        <v>5.6</v>
      </c>
      <c r="S10" s="76"/>
      <c r="T10" s="76">
        <v>0</v>
      </c>
      <c r="U10" s="76"/>
      <c r="V10" s="80">
        <v>8</v>
      </c>
      <c r="W10" s="73">
        <v>1012.9</v>
      </c>
      <c r="X10" s="121">
        <f t="shared" si="2"/>
        <v>1023.3487506625612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11.868195956166188</v>
      </c>
      <c r="AI10">
        <f t="shared" si="5"/>
        <v>10.943563388165682</v>
      </c>
      <c r="AJ10">
        <f t="shared" si="6"/>
        <v>9.984763388165682</v>
      </c>
      <c r="AK10">
        <f aca="true" t="shared" si="12" ref="AK10:AK39">239*LN(AJ10/6.107)/(17.38-LN(AJ10/6.107))</f>
        <v>6.957346722718812</v>
      </c>
    </row>
    <row r="11" spans="1:37" ht="12.75">
      <c r="A11" s="63">
        <v>3</v>
      </c>
      <c r="B11" s="64">
        <v>8.9</v>
      </c>
      <c r="C11" s="65">
        <v>7</v>
      </c>
      <c r="D11" s="65">
        <v>15</v>
      </c>
      <c r="E11" s="65">
        <v>-2.3</v>
      </c>
      <c r="F11" s="66">
        <f t="shared" si="0"/>
        <v>6.35</v>
      </c>
      <c r="G11" s="67">
        <f t="shared" si="7"/>
        <v>74.54135358096381</v>
      </c>
      <c r="H11" s="67">
        <f t="shared" si="1"/>
        <v>4.627995667020053</v>
      </c>
      <c r="I11" s="68">
        <v>-5.9</v>
      </c>
      <c r="J11" s="66"/>
      <c r="K11" s="68">
        <v>13</v>
      </c>
      <c r="L11" s="65">
        <v>10.2</v>
      </c>
      <c r="M11" s="65"/>
      <c r="N11" s="65">
        <v>11.1</v>
      </c>
      <c r="O11" s="66">
        <v>11.1</v>
      </c>
      <c r="P11" s="69" t="s">
        <v>106</v>
      </c>
      <c r="Q11" s="70">
        <v>10</v>
      </c>
      <c r="R11" s="67">
        <v>10.8</v>
      </c>
      <c r="S11" s="67"/>
      <c r="T11" s="67">
        <v>0</v>
      </c>
      <c r="U11" s="67"/>
      <c r="V11" s="71">
        <v>7</v>
      </c>
      <c r="W11" s="64">
        <v>1012.9</v>
      </c>
      <c r="X11" s="121">
        <f t="shared" si="2"/>
        <v>1023.371112123319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3</v>
      </c>
      <c r="AD11">
        <f t="shared" si="10"/>
        <v>3</v>
      </c>
      <c r="AE11">
        <f t="shared" si="3"/>
        <v>0</v>
      </c>
      <c r="AF11">
        <f t="shared" si="4"/>
        <v>0</v>
      </c>
      <c r="AH11">
        <f t="shared" si="11"/>
        <v>11.397624958456682</v>
      </c>
      <c r="AI11">
        <f t="shared" si="5"/>
        <v>10.014043920115377</v>
      </c>
      <c r="AJ11">
        <f t="shared" si="6"/>
        <v>8.495943920115376</v>
      </c>
      <c r="AK11">
        <f t="shared" si="12"/>
        <v>4.627995667020053</v>
      </c>
    </row>
    <row r="12" spans="1:37" ht="12.75">
      <c r="A12" s="72">
        <v>4</v>
      </c>
      <c r="B12" s="73">
        <v>13.4</v>
      </c>
      <c r="C12" s="74">
        <v>10.8</v>
      </c>
      <c r="D12" s="74">
        <v>17.6</v>
      </c>
      <c r="E12" s="74">
        <v>6.3</v>
      </c>
      <c r="F12" s="75">
        <f t="shared" si="0"/>
        <v>11.950000000000001</v>
      </c>
      <c r="G12" s="67">
        <f t="shared" si="7"/>
        <v>70.73786300766658</v>
      </c>
      <c r="H12" s="76">
        <f t="shared" si="1"/>
        <v>8.199996127676746</v>
      </c>
      <c r="I12" s="77">
        <v>2.7</v>
      </c>
      <c r="J12" s="75"/>
      <c r="K12" s="77">
        <v>14.7</v>
      </c>
      <c r="L12" s="74">
        <v>12.9</v>
      </c>
      <c r="M12" s="74"/>
      <c r="N12" s="74">
        <v>11.1</v>
      </c>
      <c r="O12" s="75">
        <v>11</v>
      </c>
      <c r="P12" s="78" t="s">
        <v>111</v>
      </c>
      <c r="Q12" s="79">
        <v>13</v>
      </c>
      <c r="R12" s="76">
        <v>8.7</v>
      </c>
      <c r="S12" s="76"/>
      <c r="T12" s="76">
        <v>0</v>
      </c>
      <c r="U12" s="76"/>
      <c r="V12" s="80">
        <v>7</v>
      </c>
      <c r="W12" s="73">
        <v>1012.9</v>
      </c>
      <c r="X12" s="121">
        <f t="shared" si="2"/>
        <v>1023.2056972712229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15.365821170728879</v>
      </c>
      <c r="AI12">
        <f t="shared" si="5"/>
        <v>12.946853529753223</v>
      </c>
      <c r="AJ12">
        <f t="shared" si="6"/>
        <v>10.869453529753223</v>
      </c>
      <c r="AK12">
        <f t="shared" si="12"/>
        <v>8.199996127676746</v>
      </c>
    </row>
    <row r="13" spans="1:37" ht="12.75">
      <c r="A13" s="63">
        <v>5</v>
      </c>
      <c r="B13" s="64">
        <v>13.1</v>
      </c>
      <c r="C13" s="65">
        <v>10.6</v>
      </c>
      <c r="D13" s="65">
        <v>17.5</v>
      </c>
      <c r="E13" s="65">
        <v>4.5</v>
      </c>
      <c r="F13" s="66">
        <f t="shared" si="0"/>
        <v>11</v>
      </c>
      <c r="G13" s="67">
        <f t="shared" si="7"/>
        <v>71.5298619231311</v>
      </c>
      <c r="H13" s="67">
        <f t="shared" si="1"/>
        <v>8.075745659268724</v>
      </c>
      <c r="I13" s="68">
        <v>-0.9</v>
      </c>
      <c r="J13" s="66"/>
      <c r="K13" s="68">
        <v>13.9</v>
      </c>
      <c r="L13" s="65">
        <v>12.1</v>
      </c>
      <c r="M13" s="65"/>
      <c r="N13" s="65">
        <v>11.5</v>
      </c>
      <c r="O13" s="66">
        <v>11.1</v>
      </c>
      <c r="P13" s="69" t="s">
        <v>110</v>
      </c>
      <c r="Q13" s="70">
        <v>25</v>
      </c>
      <c r="R13" s="67">
        <v>6</v>
      </c>
      <c r="S13" s="67"/>
      <c r="T13" s="67">
        <v>6.1</v>
      </c>
      <c r="U13" s="67"/>
      <c r="V13" s="71">
        <v>6</v>
      </c>
      <c r="W13" s="64">
        <v>1002.6</v>
      </c>
      <c r="X13" s="121">
        <f t="shared" si="2"/>
        <v>1012.8116548787435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15.067820814875786</v>
      </c>
      <c r="AI13">
        <f t="shared" si="5"/>
        <v>12.775491423705457</v>
      </c>
      <c r="AJ13">
        <f t="shared" si="6"/>
        <v>10.777991423705457</v>
      </c>
      <c r="AK13">
        <f t="shared" si="12"/>
        <v>8.075745659268724</v>
      </c>
    </row>
    <row r="14" spans="1:37" ht="12.75">
      <c r="A14" s="72">
        <v>6</v>
      </c>
      <c r="B14" s="73">
        <v>13</v>
      </c>
      <c r="C14" s="74">
        <v>11.1</v>
      </c>
      <c r="D14" s="74">
        <v>17.9</v>
      </c>
      <c r="E14" s="74">
        <v>10</v>
      </c>
      <c r="F14" s="75">
        <f t="shared" si="0"/>
        <v>13.95</v>
      </c>
      <c r="G14" s="67">
        <f t="shared" si="7"/>
        <v>78.08873349261988</v>
      </c>
      <c r="H14" s="76">
        <f t="shared" si="1"/>
        <v>9.274775720285986</v>
      </c>
      <c r="I14" s="77">
        <v>6.5</v>
      </c>
      <c r="J14" s="75"/>
      <c r="K14" s="77">
        <v>13.2</v>
      </c>
      <c r="L14" s="74">
        <v>12.5</v>
      </c>
      <c r="M14" s="74"/>
      <c r="N14" s="74">
        <v>11.7</v>
      </c>
      <c r="O14" s="75">
        <v>11.1</v>
      </c>
      <c r="P14" s="78" t="s">
        <v>113</v>
      </c>
      <c r="Q14" s="79">
        <v>23</v>
      </c>
      <c r="R14" s="76">
        <v>7.7</v>
      </c>
      <c r="S14" s="76"/>
      <c r="T14" s="76">
        <v>1.3</v>
      </c>
      <c r="U14" s="76"/>
      <c r="V14" s="80">
        <v>4</v>
      </c>
      <c r="W14" s="73">
        <v>994.3</v>
      </c>
      <c r="X14" s="121">
        <f t="shared" si="2"/>
        <v>1004.4306780652229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14.96962212299885</v>
      </c>
      <c r="AI14">
        <f t="shared" si="5"/>
        <v>13.207688324480838</v>
      </c>
      <c r="AJ14">
        <f t="shared" si="6"/>
        <v>11.689588324480837</v>
      </c>
      <c r="AK14">
        <f t="shared" si="12"/>
        <v>9.274775720285986</v>
      </c>
    </row>
    <row r="15" spans="1:37" ht="12.75">
      <c r="A15" s="63">
        <v>7</v>
      </c>
      <c r="B15" s="64">
        <v>12.1</v>
      </c>
      <c r="C15" s="65">
        <v>10.1</v>
      </c>
      <c r="D15" s="65">
        <v>14.9</v>
      </c>
      <c r="E15" s="65">
        <v>8.5</v>
      </c>
      <c r="F15" s="66">
        <f t="shared" si="0"/>
        <v>11.7</v>
      </c>
      <c r="G15" s="67">
        <f t="shared" si="7"/>
        <v>76.23780165726244</v>
      </c>
      <c r="H15" s="67">
        <f t="shared" si="1"/>
        <v>8.048172872308633</v>
      </c>
      <c r="I15" s="68">
        <v>5.6</v>
      </c>
      <c r="J15" s="66"/>
      <c r="K15" s="68">
        <v>11.6</v>
      </c>
      <c r="L15" s="65">
        <v>11.7</v>
      </c>
      <c r="M15" s="65"/>
      <c r="N15" s="65">
        <v>11.8</v>
      </c>
      <c r="O15" s="66">
        <v>11.2</v>
      </c>
      <c r="P15" s="69" t="s">
        <v>114</v>
      </c>
      <c r="Q15" s="70">
        <v>31</v>
      </c>
      <c r="R15" s="67">
        <v>6.5</v>
      </c>
      <c r="S15" s="67"/>
      <c r="T15" s="67">
        <v>1.7</v>
      </c>
      <c r="U15" s="67"/>
      <c r="V15" s="71">
        <v>3</v>
      </c>
      <c r="W15" s="64">
        <v>995.1</v>
      </c>
      <c r="X15" s="121">
        <f t="shared" si="2"/>
        <v>1005.2710090677032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14.110830506745673</v>
      </c>
      <c r="AI15">
        <f t="shared" si="5"/>
        <v>12.355786973925246</v>
      </c>
      <c r="AJ15">
        <f t="shared" si="6"/>
        <v>10.757786973925246</v>
      </c>
      <c r="AK15">
        <f t="shared" si="12"/>
        <v>8.048172872308633</v>
      </c>
    </row>
    <row r="16" spans="1:37" ht="12.75">
      <c r="A16" s="72">
        <v>8</v>
      </c>
      <c r="B16" s="73">
        <v>10.3</v>
      </c>
      <c r="C16" s="74">
        <v>10.2</v>
      </c>
      <c r="D16" s="74">
        <v>15.1</v>
      </c>
      <c r="E16" s="74">
        <v>10</v>
      </c>
      <c r="F16" s="75">
        <f t="shared" si="0"/>
        <v>12.55</v>
      </c>
      <c r="G16" s="67">
        <f t="shared" si="7"/>
        <v>98.69554603683744</v>
      </c>
      <c r="H16" s="76">
        <f t="shared" si="1"/>
        <v>10.103694876593321</v>
      </c>
      <c r="I16" s="77">
        <v>6.9</v>
      </c>
      <c r="J16" s="75"/>
      <c r="K16" s="77">
        <v>11.7</v>
      </c>
      <c r="L16" s="74">
        <v>11.8</v>
      </c>
      <c r="M16" s="74"/>
      <c r="N16" s="74">
        <v>11.7</v>
      </c>
      <c r="O16" s="75">
        <v>11.3</v>
      </c>
      <c r="P16" s="78" t="s">
        <v>117</v>
      </c>
      <c r="Q16" s="79">
        <v>16</v>
      </c>
      <c r="R16" s="76">
        <v>2.7</v>
      </c>
      <c r="S16" s="76"/>
      <c r="T16" s="76">
        <v>13.6</v>
      </c>
      <c r="U16" s="76"/>
      <c r="V16" s="80">
        <v>8</v>
      </c>
      <c r="W16" s="73">
        <v>996.2</v>
      </c>
      <c r="X16" s="121">
        <f t="shared" si="2"/>
        <v>1006.4473008276028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8</v>
      </c>
      <c r="AF16">
        <f t="shared" si="4"/>
        <v>0</v>
      </c>
      <c r="AH16">
        <f t="shared" si="11"/>
        <v>12.522189626588666</v>
      </c>
      <c r="AI16">
        <f t="shared" si="5"/>
        <v>12.4387434277299</v>
      </c>
      <c r="AJ16">
        <f t="shared" si="6"/>
        <v>12.3588434277299</v>
      </c>
      <c r="AK16">
        <f t="shared" si="12"/>
        <v>10.103694876593321</v>
      </c>
    </row>
    <row r="17" spans="1:47" ht="12.75">
      <c r="A17" s="63">
        <v>9</v>
      </c>
      <c r="B17" s="64">
        <v>12.3</v>
      </c>
      <c r="C17" s="65">
        <v>10</v>
      </c>
      <c r="D17" s="65">
        <v>15.3</v>
      </c>
      <c r="E17" s="65">
        <v>10</v>
      </c>
      <c r="F17" s="66">
        <f t="shared" si="0"/>
        <v>12.65</v>
      </c>
      <c r="G17" s="67">
        <f t="shared" si="7"/>
        <v>72.98739630139698</v>
      </c>
      <c r="H17" s="67">
        <f t="shared" si="1"/>
        <v>7.6022316006968</v>
      </c>
      <c r="I17" s="68">
        <v>7.1</v>
      </c>
      <c r="J17" s="66"/>
      <c r="K17" s="68">
        <v>10.4</v>
      </c>
      <c r="L17" s="65">
        <v>11</v>
      </c>
      <c r="M17" s="65"/>
      <c r="N17" s="65">
        <v>11.8</v>
      </c>
      <c r="O17" s="66">
        <v>11.3</v>
      </c>
      <c r="P17" s="69" t="s">
        <v>120</v>
      </c>
      <c r="Q17" s="70">
        <v>29</v>
      </c>
      <c r="R17" s="67">
        <v>5.4</v>
      </c>
      <c r="S17" s="67"/>
      <c r="T17" s="67">
        <v>4.4</v>
      </c>
      <c r="U17" s="67"/>
      <c r="V17" s="71">
        <v>4</v>
      </c>
      <c r="W17" s="64">
        <v>995.9</v>
      </c>
      <c r="X17" s="121">
        <f t="shared" si="2"/>
        <v>1006.0720114266782</v>
      </c>
      <c r="Y17" s="127"/>
      <c r="Z17" s="134"/>
      <c r="AA17" s="127"/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14.297835429263056</v>
      </c>
      <c r="AI17">
        <f t="shared" si="5"/>
        <v>12.273317807277772</v>
      </c>
      <c r="AJ17">
        <f t="shared" si="6"/>
        <v>10.435617807277772</v>
      </c>
      <c r="AK17">
        <f t="shared" si="12"/>
        <v>7.6022316006968</v>
      </c>
      <c r="AU17">
        <f aca="true" t="shared" si="13" ref="AU17:AU47">W9*(10^(85/(18429.1+(67.53*B9)+(0.003*31)))-1)</f>
        <v>10.28506010574775</v>
      </c>
    </row>
    <row r="18" spans="1:47" ht="12.75">
      <c r="A18" s="72">
        <v>10</v>
      </c>
      <c r="B18" s="73">
        <v>13.3</v>
      </c>
      <c r="C18" s="74">
        <v>11.4</v>
      </c>
      <c r="D18" s="74">
        <v>15.5</v>
      </c>
      <c r="E18" s="74">
        <v>8.7</v>
      </c>
      <c r="F18" s="75">
        <f t="shared" si="0"/>
        <v>12.1</v>
      </c>
      <c r="G18" s="67">
        <f t="shared" si="7"/>
        <v>78.31192616569757</v>
      </c>
      <c r="H18" s="76">
        <f t="shared" si="1"/>
        <v>9.60842671785729</v>
      </c>
      <c r="I18" s="77">
        <v>7.7</v>
      </c>
      <c r="J18" s="75"/>
      <c r="K18" s="77">
        <v>12</v>
      </c>
      <c r="L18" s="74">
        <v>11.5</v>
      </c>
      <c r="M18" s="74"/>
      <c r="N18" s="74">
        <v>11.7</v>
      </c>
      <c r="O18" s="75">
        <v>11.3</v>
      </c>
      <c r="P18" s="78" t="s">
        <v>121</v>
      </c>
      <c r="Q18" s="79">
        <v>37</v>
      </c>
      <c r="R18" s="76">
        <v>8.3</v>
      </c>
      <c r="S18" s="76"/>
      <c r="T18" s="76">
        <v>0.5</v>
      </c>
      <c r="U18" s="76"/>
      <c r="V18" s="80">
        <v>4</v>
      </c>
      <c r="W18" s="73">
        <v>989.6</v>
      </c>
      <c r="X18" s="121">
        <f t="shared" si="2"/>
        <v>999.6721684951586</v>
      </c>
      <c r="Y18" s="127"/>
      <c r="Z18" s="134"/>
      <c r="AA18" s="127"/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15.265917559839318</v>
      </c>
      <c r="AI18">
        <f t="shared" si="5"/>
        <v>13.473134087977627</v>
      </c>
      <c r="AJ18">
        <f t="shared" si="6"/>
        <v>11.955034087977626</v>
      </c>
      <c r="AK18">
        <f t="shared" si="12"/>
        <v>9.60842671785729</v>
      </c>
      <c r="AU18">
        <f t="shared" si="13"/>
        <v>10.44875066256117</v>
      </c>
    </row>
    <row r="19" spans="1:47" ht="12.75">
      <c r="A19" s="63">
        <v>11</v>
      </c>
      <c r="B19" s="64">
        <v>11.1</v>
      </c>
      <c r="C19" s="65">
        <v>10.6</v>
      </c>
      <c r="D19" s="65">
        <v>13.3</v>
      </c>
      <c r="E19" s="65">
        <v>8.7</v>
      </c>
      <c r="F19" s="66">
        <f t="shared" si="0"/>
        <v>11</v>
      </c>
      <c r="G19" s="67">
        <f t="shared" si="7"/>
        <v>93.70293362212519</v>
      </c>
      <c r="H19" s="67">
        <f t="shared" si="1"/>
        <v>10.124409793817444</v>
      </c>
      <c r="I19" s="68">
        <v>8.1</v>
      </c>
      <c r="J19" s="66"/>
      <c r="K19" s="68">
        <v>12.8</v>
      </c>
      <c r="L19" s="65">
        <v>12.2</v>
      </c>
      <c r="M19" s="65"/>
      <c r="N19" s="65">
        <v>11.7</v>
      </c>
      <c r="O19" s="66">
        <v>11.4</v>
      </c>
      <c r="P19" s="69" t="s">
        <v>114</v>
      </c>
      <c r="Q19" s="70">
        <v>34</v>
      </c>
      <c r="R19" s="67">
        <v>1</v>
      </c>
      <c r="S19" s="67"/>
      <c r="T19" s="67">
        <v>5</v>
      </c>
      <c r="U19" s="67"/>
      <c r="V19" s="71">
        <v>8</v>
      </c>
      <c r="W19" s="64">
        <v>989.4</v>
      </c>
      <c r="X19" s="121">
        <f t="shared" si="2"/>
        <v>999.5485386353589</v>
      </c>
      <c r="Y19" s="127"/>
      <c r="Z19" s="134"/>
      <c r="AA19" s="127"/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13.207688324480838</v>
      </c>
      <c r="AI19">
        <f t="shared" si="5"/>
        <v>12.775491423705457</v>
      </c>
      <c r="AJ19">
        <f t="shared" si="6"/>
        <v>12.375991423705457</v>
      </c>
      <c r="AK19">
        <f t="shared" si="12"/>
        <v>10.124409793817444</v>
      </c>
      <c r="AU19">
        <f t="shared" si="13"/>
        <v>10.47111212331897</v>
      </c>
    </row>
    <row r="20" spans="1:47" ht="12.75">
      <c r="A20" s="72">
        <v>12</v>
      </c>
      <c r="B20" s="73">
        <v>11</v>
      </c>
      <c r="C20" s="74">
        <v>9.9</v>
      </c>
      <c r="D20" s="74">
        <v>14.7</v>
      </c>
      <c r="E20" s="74">
        <v>8.2</v>
      </c>
      <c r="F20" s="75">
        <f t="shared" si="0"/>
        <v>11.45</v>
      </c>
      <c r="G20" s="67">
        <f t="shared" si="7"/>
        <v>86.22127530753974</v>
      </c>
      <c r="H20" s="76">
        <f t="shared" si="1"/>
        <v>8.789051635693427</v>
      </c>
      <c r="I20" s="77">
        <v>5.3</v>
      </c>
      <c r="J20" s="75"/>
      <c r="K20" s="77">
        <v>12</v>
      </c>
      <c r="L20" s="74">
        <v>11.5</v>
      </c>
      <c r="M20" s="74"/>
      <c r="N20" s="74">
        <v>11.6</v>
      </c>
      <c r="O20" s="75">
        <v>11.4</v>
      </c>
      <c r="P20" s="78" t="s">
        <v>122</v>
      </c>
      <c r="Q20" s="79">
        <v>17</v>
      </c>
      <c r="R20" s="76">
        <v>7.9</v>
      </c>
      <c r="S20" s="76"/>
      <c r="T20" s="76">
        <v>4</v>
      </c>
      <c r="U20" s="76"/>
      <c r="V20" s="80">
        <v>8</v>
      </c>
      <c r="W20" s="73">
        <v>998.4</v>
      </c>
      <c r="X20" s="121">
        <f t="shared" si="2"/>
        <v>1008.64447962608</v>
      </c>
      <c r="Y20" s="127"/>
      <c r="Z20" s="134"/>
      <c r="AA20" s="127"/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13.120234466007751</v>
      </c>
      <c r="AI20">
        <f t="shared" si="5"/>
        <v>12.191333479931261</v>
      </c>
      <c r="AJ20">
        <f t="shared" si="6"/>
        <v>11.312433479931261</v>
      </c>
      <c r="AK20">
        <f t="shared" si="12"/>
        <v>8.789051635693427</v>
      </c>
      <c r="AU20">
        <f t="shared" si="13"/>
        <v>10.305697271222908</v>
      </c>
    </row>
    <row r="21" spans="1:47" ht="12.75">
      <c r="A21" s="63">
        <v>13</v>
      </c>
      <c r="B21" s="64">
        <v>10.7</v>
      </c>
      <c r="C21" s="65">
        <v>9.8</v>
      </c>
      <c r="D21" s="65">
        <v>16.2</v>
      </c>
      <c r="E21" s="65">
        <v>7.4</v>
      </c>
      <c r="F21" s="66">
        <f t="shared" si="0"/>
        <v>11.8</v>
      </c>
      <c r="G21" s="67">
        <f t="shared" si="7"/>
        <v>88.56854975059376</v>
      </c>
      <c r="H21" s="67">
        <f t="shared" si="1"/>
        <v>8.891049640862507</v>
      </c>
      <c r="I21" s="68">
        <v>6.4</v>
      </c>
      <c r="J21" s="66"/>
      <c r="K21" s="68">
        <v>12.2</v>
      </c>
      <c r="L21" s="65">
        <v>11.8</v>
      </c>
      <c r="M21" s="65"/>
      <c r="N21" s="65">
        <v>11.6</v>
      </c>
      <c r="O21" s="66">
        <v>11.4</v>
      </c>
      <c r="P21" s="69" t="s">
        <v>127</v>
      </c>
      <c r="Q21" s="70">
        <v>12</v>
      </c>
      <c r="R21" s="67">
        <v>5</v>
      </c>
      <c r="S21" s="67"/>
      <c r="T21" s="67">
        <v>0.3</v>
      </c>
      <c r="U21" s="67"/>
      <c r="V21" s="71">
        <v>6</v>
      </c>
      <c r="W21" s="64">
        <v>1007.7</v>
      </c>
      <c r="X21" s="121">
        <f t="shared" si="2"/>
        <v>1018.0508996475271</v>
      </c>
      <c r="Y21" s="127"/>
      <c r="Z21" s="134"/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12.86092138362429</v>
      </c>
      <c r="AI21">
        <f t="shared" si="5"/>
        <v>12.109831554040031</v>
      </c>
      <c r="AJ21">
        <f t="shared" si="6"/>
        <v>11.390731554040032</v>
      </c>
      <c r="AK21">
        <f t="shared" si="12"/>
        <v>8.891049640862507</v>
      </c>
      <c r="AU21">
        <f t="shared" si="13"/>
        <v>10.211654878743456</v>
      </c>
    </row>
    <row r="22" spans="1:47" ht="12.75">
      <c r="A22" s="72">
        <v>14</v>
      </c>
      <c r="B22" s="73">
        <v>13.7</v>
      </c>
      <c r="C22" s="74">
        <v>11.1</v>
      </c>
      <c r="D22" s="74">
        <v>18.5</v>
      </c>
      <c r="E22" s="74">
        <v>3.8</v>
      </c>
      <c r="F22" s="75">
        <f t="shared" si="0"/>
        <v>11.15</v>
      </c>
      <c r="G22" s="67">
        <f t="shared" si="7"/>
        <v>71.03387509615193</v>
      </c>
      <c r="H22" s="76">
        <f t="shared" si="1"/>
        <v>8.549346215536493</v>
      </c>
      <c r="I22" s="77">
        <v>0</v>
      </c>
      <c r="J22" s="75"/>
      <c r="K22" s="77">
        <v>11.6</v>
      </c>
      <c r="L22" s="74">
        <v>10.4</v>
      </c>
      <c r="M22" s="74"/>
      <c r="N22" s="74">
        <v>11.7</v>
      </c>
      <c r="O22" s="75">
        <v>11.4</v>
      </c>
      <c r="P22" s="78" t="s">
        <v>127</v>
      </c>
      <c r="Q22" s="79">
        <v>13</v>
      </c>
      <c r="R22" s="76">
        <v>8</v>
      </c>
      <c r="S22" s="76"/>
      <c r="T22" s="76">
        <v>0</v>
      </c>
      <c r="U22" s="76"/>
      <c r="V22" s="80">
        <v>0</v>
      </c>
      <c r="W22" s="73">
        <v>1020.7</v>
      </c>
      <c r="X22" s="121">
        <f t="shared" si="2"/>
        <v>1031.0741324329047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15.668986535529427</v>
      </c>
      <c r="AI22">
        <f t="shared" si="5"/>
        <v>13.207688324480838</v>
      </c>
      <c r="AJ22">
        <f t="shared" si="6"/>
        <v>11.130288324480837</v>
      </c>
      <c r="AK22">
        <f t="shared" si="12"/>
        <v>8.549346215536493</v>
      </c>
      <c r="AU22">
        <f t="shared" si="13"/>
        <v>10.130678065222915</v>
      </c>
    </row>
    <row r="23" spans="1:47" ht="12.75">
      <c r="A23" s="63">
        <v>15</v>
      </c>
      <c r="B23" s="64">
        <v>13.6</v>
      </c>
      <c r="C23" s="65">
        <v>12</v>
      </c>
      <c r="D23" s="65">
        <v>21.1</v>
      </c>
      <c r="E23" s="65">
        <v>3.9</v>
      </c>
      <c r="F23" s="66">
        <f t="shared" si="0"/>
        <v>12.5</v>
      </c>
      <c r="G23" s="67">
        <f t="shared" si="7"/>
        <v>81.83624469541739</v>
      </c>
      <c r="H23" s="67">
        <f t="shared" si="1"/>
        <v>10.557972907376106</v>
      </c>
      <c r="I23" s="68">
        <v>1.1</v>
      </c>
      <c r="J23" s="66"/>
      <c r="K23" s="68">
        <v>13.2</v>
      </c>
      <c r="L23" s="65">
        <v>12</v>
      </c>
      <c r="M23" s="65"/>
      <c r="N23" s="65">
        <v>11.7</v>
      </c>
      <c r="O23" s="66">
        <v>11.4</v>
      </c>
      <c r="P23" s="69" t="s">
        <v>128</v>
      </c>
      <c r="Q23" s="70">
        <v>8</v>
      </c>
      <c r="R23" s="67">
        <v>10.1</v>
      </c>
      <c r="S23" s="67"/>
      <c r="T23" s="67">
        <v>0</v>
      </c>
      <c r="U23" s="67"/>
      <c r="V23" s="71">
        <v>1</v>
      </c>
      <c r="W23" s="64">
        <v>1026.3</v>
      </c>
      <c r="X23" s="121">
        <f t="shared" si="2"/>
        <v>1036.7347086464108</v>
      </c>
      <c r="Y23" s="127"/>
      <c r="Z23" s="134"/>
      <c r="AA23" s="127"/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15.567352846527232</v>
      </c>
      <c r="AI23">
        <f t="shared" si="5"/>
        <v>14.01813696808305</v>
      </c>
      <c r="AJ23">
        <f t="shared" si="6"/>
        <v>12.73973696808305</v>
      </c>
      <c r="AK23">
        <f t="shared" si="12"/>
        <v>10.557972907376106</v>
      </c>
      <c r="AU23">
        <f t="shared" si="13"/>
        <v>10.17100906770314</v>
      </c>
    </row>
    <row r="24" spans="1:47" ht="12.75">
      <c r="A24" s="72">
        <v>16</v>
      </c>
      <c r="B24" s="73">
        <v>17.9</v>
      </c>
      <c r="C24" s="74">
        <v>15.9</v>
      </c>
      <c r="D24" s="74">
        <v>22.7</v>
      </c>
      <c r="E24" s="74">
        <v>7</v>
      </c>
      <c r="F24" s="75">
        <f t="shared" si="0"/>
        <v>14.85</v>
      </c>
      <c r="G24" s="67">
        <f t="shared" si="7"/>
        <v>80.29005259350886</v>
      </c>
      <c r="H24" s="76">
        <f t="shared" si="1"/>
        <v>14.458825089714463</v>
      </c>
      <c r="I24" s="77">
        <v>4.3</v>
      </c>
      <c r="J24" s="75"/>
      <c r="K24" s="77">
        <v>12.2</v>
      </c>
      <c r="L24" s="74">
        <v>12.7</v>
      </c>
      <c r="M24" s="74"/>
      <c r="N24" s="74">
        <v>12.2</v>
      </c>
      <c r="O24" s="75">
        <v>11.4</v>
      </c>
      <c r="P24" s="78" t="s">
        <v>111</v>
      </c>
      <c r="Q24" s="79">
        <v>9</v>
      </c>
      <c r="R24" s="76">
        <v>9.1</v>
      </c>
      <c r="S24" s="76"/>
      <c r="T24" s="76">
        <v>0</v>
      </c>
      <c r="U24" s="76"/>
      <c r="V24" s="80">
        <v>1</v>
      </c>
      <c r="W24" s="73">
        <v>1024</v>
      </c>
      <c r="X24" s="121">
        <f t="shared" si="2"/>
        <v>1034.2566073237824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20.49990953559285</v>
      </c>
      <c r="AI24">
        <f t="shared" si="5"/>
        <v>18.057388147749236</v>
      </c>
      <c r="AJ24">
        <f t="shared" si="6"/>
        <v>16.459388147749237</v>
      </c>
      <c r="AK24">
        <f t="shared" si="12"/>
        <v>14.458825089714463</v>
      </c>
      <c r="AU24">
        <f t="shared" si="13"/>
        <v>10.2473008276028</v>
      </c>
    </row>
    <row r="25" spans="1:47" ht="12.75">
      <c r="A25" s="63">
        <v>17</v>
      </c>
      <c r="B25" s="64">
        <v>18</v>
      </c>
      <c r="C25" s="65">
        <v>14.5</v>
      </c>
      <c r="D25" s="65">
        <v>22.9</v>
      </c>
      <c r="E25" s="65">
        <v>7.2</v>
      </c>
      <c r="F25" s="66">
        <f t="shared" si="0"/>
        <v>15.049999999999999</v>
      </c>
      <c r="G25" s="67">
        <f t="shared" si="7"/>
        <v>66.44319785396048</v>
      </c>
      <c r="H25" s="67">
        <f t="shared" si="1"/>
        <v>11.659767838049286</v>
      </c>
      <c r="I25" s="68">
        <v>4.7</v>
      </c>
      <c r="J25" s="66"/>
      <c r="K25" s="68">
        <v>17</v>
      </c>
      <c r="L25" s="65">
        <v>15</v>
      </c>
      <c r="M25" s="65"/>
      <c r="N25" s="65">
        <v>12.7</v>
      </c>
      <c r="O25" s="66">
        <v>11.7</v>
      </c>
      <c r="P25" s="69" t="s">
        <v>117</v>
      </c>
      <c r="Q25" s="70">
        <v>13</v>
      </c>
      <c r="R25" s="67">
        <v>12</v>
      </c>
      <c r="S25" s="67"/>
      <c r="T25" s="67">
        <v>0</v>
      </c>
      <c r="U25" s="67"/>
      <c r="V25" s="71">
        <v>0</v>
      </c>
      <c r="W25" s="64">
        <v>1014.7</v>
      </c>
      <c r="X25" s="121">
        <f t="shared" si="2"/>
        <v>1024.8599453107788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17</v>
      </c>
      <c r="AH25">
        <f t="shared" si="11"/>
        <v>20.629290169999656</v>
      </c>
      <c r="AI25">
        <f t="shared" si="5"/>
        <v>16.503260083520495</v>
      </c>
      <c r="AJ25">
        <f t="shared" si="6"/>
        <v>13.706760083520495</v>
      </c>
      <c r="AK25">
        <f t="shared" si="12"/>
        <v>11.659767838049286</v>
      </c>
      <c r="AU25">
        <f t="shared" si="13"/>
        <v>10.1720114266782</v>
      </c>
    </row>
    <row r="26" spans="1:47" ht="12.75">
      <c r="A26" s="72">
        <v>18</v>
      </c>
      <c r="B26" s="73">
        <v>19.1</v>
      </c>
      <c r="C26" s="74">
        <v>15.3</v>
      </c>
      <c r="D26" s="74">
        <v>23.4</v>
      </c>
      <c r="E26" s="74">
        <v>8</v>
      </c>
      <c r="F26" s="75">
        <f t="shared" si="0"/>
        <v>15.7</v>
      </c>
      <c r="G26" s="67">
        <f t="shared" si="7"/>
        <v>64.88604780991938</v>
      </c>
      <c r="H26" s="76">
        <f t="shared" si="1"/>
        <v>12.344862774004486</v>
      </c>
      <c r="I26" s="77">
        <v>4.4</v>
      </c>
      <c r="J26" s="75"/>
      <c r="K26" s="77">
        <v>17.1</v>
      </c>
      <c r="L26" s="74">
        <v>15.6</v>
      </c>
      <c r="M26" s="74"/>
      <c r="N26" s="74">
        <v>13</v>
      </c>
      <c r="O26" s="75">
        <v>11.9</v>
      </c>
      <c r="P26" s="78" t="s">
        <v>129</v>
      </c>
      <c r="Q26" s="79">
        <v>18</v>
      </c>
      <c r="R26" s="76">
        <v>10.4</v>
      </c>
      <c r="S26" s="76"/>
      <c r="T26" s="76">
        <v>0</v>
      </c>
      <c r="U26" s="76"/>
      <c r="V26" s="80">
        <v>0</v>
      </c>
      <c r="W26" s="73">
        <v>1002.9</v>
      </c>
      <c r="X26" s="121">
        <f t="shared" si="2"/>
        <v>1012.903778541352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22.100407719188595</v>
      </c>
      <c r="AI26">
        <f t="shared" si="5"/>
        <v>17.376281118859826</v>
      </c>
      <c r="AJ26">
        <f t="shared" si="6"/>
        <v>14.340081118859825</v>
      </c>
      <c r="AK26">
        <f t="shared" si="12"/>
        <v>12.344862774004486</v>
      </c>
      <c r="AU26">
        <f t="shared" si="13"/>
        <v>10.07216849515858</v>
      </c>
    </row>
    <row r="27" spans="1:47" ht="12.75">
      <c r="A27" s="63">
        <v>19</v>
      </c>
      <c r="B27" s="64">
        <v>20.4</v>
      </c>
      <c r="C27" s="65">
        <v>17.4</v>
      </c>
      <c r="D27" s="65">
        <v>24.6</v>
      </c>
      <c r="E27" s="65">
        <v>8.5</v>
      </c>
      <c r="F27" s="66">
        <f t="shared" si="0"/>
        <v>16.55</v>
      </c>
      <c r="G27" s="67">
        <f t="shared" si="7"/>
        <v>72.90885572301138</v>
      </c>
      <c r="H27" s="67">
        <f t="shared" si="1"/>
        <v>15.380750850074353</v>
      </c>
      <c r="I27" s="68">
        <v>3.6</v>
      </c>
      <c r="J27" s="66"/>
      <c r="K27" s="68">
        <v>19.1</v>
      </c>
      <c r="L27" s="65">
        <v>17</v>
      </c>
      <c r="M27" s="65"/>
      <c r="N27" s="65">
        <v>13.3</v>
      </c>
      <c r="O27" s="66">
        <v>12.1</v>
      </c>
      <c r="P27" s="69" t="s">
        <v>135</v>
      </c>
      <c r="Q27" s="70">
        <v>22</v>
      </c>
      <c r="R27" s="67">
        <v>8</v>
      </c>
      <c r="S27" s="67"/>
      <c r="T27" s="67">
        <v>1.3</v>
      </c>
      <c r="U27" s="67"/>
      <c r="V27" s="71">
        <v>4</v>
      </c>
      <c r="W27" s="64">
        <v>994.3</v>
      </c>
      <c r="X27" s="121">
        <f t="shared" si="2"/>
        <v>1004.1738180956241</v>
      </c>
      <c r="Y27" s="127"/>
      <c r="Z27" s="134"/>
      <c r="AA27" s="127"/>
      <c r="AB27">
        <f t="shared" si="8"/>
        <v>19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23.956780222331826</v>
      </c>
      <c r="AI27">
        <f t="shared" si="5"/>
        <v>19.863614328178834</v>
      </c>
      <c r="AJ27">
        <f t="shared" si="6"/>
        <v>17.466614328178835</v>
      </c>
      <c r="AK27">
        <f t="shared" si="12"/>
        <v>15.380750850074353</v>
      </c>
      <c r="AU27">
        <f t="shared" si="13"/>
        <v>10.148538635358902</v>
      </c>
    </row>
    <row r="28" spans="1:47" ht="12.75">
      <c r="A28" s="72">
        <v>20</v>
      </c>
      <c r="B28" s="73">
        <v>16.8</v>
      </c>
      <c r="C28" s="74">
        <v>15.8</v>
      </c>
      <c r="D28" s="74">
        <v>20.8</v>
      </c>
      <c r="E28" s="74">
        <v>12.4</v>
      </c>
      <c r="F28" s="75">
        <f t="shared" si="0"/>
        <v>16.6</v>
      </c>
      <c r="G28" s="67">
        <f t="shared" si="7"/>
        <v>89.64755472868387</v>
      </c>
      <c r="H28" s="76">
        <f t="shared" si="1"/>
        <v>15.089992357760059</v>
      </c>
      <c r="I28" s="77">
        <v>9.4</v>
      </c>
      <c r="J28" s="75"/>
      <c r="K28" s="77">
        <v>17.2</v>
      </c>
      <c r="L28" s="74">
        <v>16.7</v>
      </c>
      <c r="M28" s="74"/>
      <c r="N28" s="74">
        <v>13.7</v>
      </c>
      <c r="O28" s="75">
        <v>12.3</v>
      </c>
      <c r="P28" s="78" t="s">
        <v>104</v>
      </c>
      <c r="Q28" s="79">
        <v>21</v>
      </c>
      <c r="R28" s="76">
        <v>5.9</v>
      </c>
      <c r="S28" s="76"/>
      <c r="T28" s="76">
        <v>0.3</v>
      </c>
      <c r="U28" s="76"/>
      <c r="V28" s="80">
        <v>5</v>
      </c>
      <c r="W28" s="73">
        <v>995.9</v>
      </c>
      <c r="X28" s="121">
        <f t="shared" si="2"/>
        <v>1005.9132168383377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19.122963978070903</v>
      </c>
      <c r="AI28">
        <f t="shared" si="5"/>
        <v>17.942269597987615</v>
      </c>
      <c r="AJ28">
        <f t="shared" si="6"/>
        <v>17.143269597987615</v>
      </c>
      <c r="AK28">
        <f t="shared" si="12"/>
        <v>15.089992357760059</v>
      </c>
      <c r="AU28">
        <f t="shared" si="13"/>
        <v>10.244479626080022</v>
      </c>
    </row>
    <row r="29" spans="1:47" ht="12.75">
      <c r="A29" s="63">
        <v>21</v>
      </c>
      <c r="B29" s="64">
        <v>15.1</v>
      </c>
      <c r="C29" s="65">
        <v>13</v>
      </c>
      <c r="D29" s="65">
        <v>20.9</v>
      </c>
      <c r="E29" s="65">
        <v>7.2</v>
      </c>
      <c r="F29" s="66">
        <f t="shared" si="0"/>
        <v>14.049999999999999</v>
      </c>
      <c r="G29" s="67">
        <f t="shared" si="7"/>
        <v>77.48327631772297</v>
      </c>
      <c r="H29" s="67">
        <f t="shared" si="1"/>
        <v>11.195542108315431</v>
      </c>
      <c r="I29" s="68">
        <v>3</v>
      </c>
      <c r="J29" s="66"/>
      <c r="K29" s="68">
        <v>15.9</v>
      </c>
      <c r="L29" s="65">
        <v>14.2</v>
      </c>
      <c r="M29" s="65"/>
      <c r="N29" s="65">
        <v>13.7</v>
      </c>
      <c r="O29" s="66">
        <v>12.5</v>
      </c>
      <c r="P29" s="69" t="s">
        <v>127</v>
      </c>
      <c r="Q29" s="70">
        <v>9</v>
      </c>
      <c r="R29" s="67">
        <v>4.9</v>
      </c>
      <c r="S29" s="67"/>
      <c r="T29" s="67">
        <v>11.1</v>
      </c>
      <c r="U29" s="67"/>
      <c r="V29" s="71">
        <v>2</v>
      </c>
      <c r="W29" s="64">
        <v>1001</v>
      </c>
      <c r="X29" s="121">
        <f t="shared" si="2"/>
        <v>1011.1242015974532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17.154310910261028</v>
      </c>
      <c r="AI29">
        <f t="shared" si="5"/>
        <v>14.96962212299885</v>
      </c>
      <c r="AJ29">
        <f t="shared" si="6"/>
        <v>13.29172212299885</v>
      </c>
      <c r="AK29">
        <f t="shared" si="12"/>
        <v>11.195542108315431</v>
      </c>
      <c r="AU29">
        <f t="shared" si="13"/>
        <v>10.350899647527015</v>
      </c>
    </row>
    <row r="30" spans="1:47" ht="12.75">
      <c r="A30" s="72">
        <v>22</v>
      </c>
      <c r="B30" s="73">
        <v>11.5</v>
      </c>
      <c r="C30" s="74">
        <v>10.8</v>
      </c>
      <c r="D30" s="74">
        <v>16.1</v>
      </c>
      <c r="E30" s="74">
        <v>9.3</v>
      </c>
      <c r="F30" s="75">
        <f t="shared" si="0"/>
        <v>12.700000000000001</v>
      </c>
      <c r="G30" s="67">
        <f t="shared" si="7"/>
        <v>91.33577227722334</v>
      </c>
      <c r="H30" s="76">
        <f t="shared" si="1"/>
        <v>10.138362658306175</v>
      </c>
      <c r="I30" s="77">
        <v>7.2</v>
      </c>
      <c r="J30" s="75"/>
      <c r="K30" s="77">
        <v>14.5</v>
      </c>
      <c r="L30" s="74">
        <v>14.4</v>
      </c>
      <c r="M30" s="74"/>
      <c r="N30" s="74">
        <v>13.8</v>
      </c>
      <c r="O30" s="75">
        <v>12.7</v>
      </c>
      <c r="P30" s="78" t="s">
        <v>139</v>
      </c>
      <c r="Q30" s="79">
        <v>25</v>
      </c>
      <c r="R30" s="76">
        <v>4.2</v>
      </c>
      <c r="S30" s="76"/>
      <c r="T30" s="76">
        <v>7.4</v>
      </c>
      <c r="U30" s="76"/>
      <c r="V30" s="80">
        <v>8</v>
      </c>
      <c r="W30" s="73">
        <v>992.3</v>
      </c>
      <c r="X30" s="121">
        <f t="shared" si="2"/>
        <v>1002.4638963821989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13.56265263970658</v>
      </c>
      <c r="AI30">
        <f t="shared" si="5"/>
        <v>12.946853529753223</v>
      </c>
      <c r="AJ30">
        <f t="shared" si="6"/>
        <v>12.387553529753223</v>
      </c>
      <c r="AK30">
        <f t="shared" si="12"/>
        <v>10.138362658306175</v>
      </c>
      <c r="AU30">
        <f t="shared" si="13"/>
        <v>10.374132432904636</v>
      </c>
    </row>
    <row r="31" spans="1:47" ht="12.75">
      <c r="A31" s="63">
        <v>23</v>
      </c>
      <c r="B31" s="64">
        <v>14.2</v>
      </c>
      <c r="C31" s="65">
        <v>12.5</v>
      </c>
      <c r="D31" s="65">
        <v>16.1</v>
      </c>
      <c r="E31" s="65">
        <v>10</v>
      </c>
      <c r="F31" s="66">
        <f t="shared" si="0"/>
        <v>13.05</v>
      </c>
      <c r="G31" s="67">
        <f t="shared" si="7"/>
        <v>81.11181458252373</v>
      </c>
      <c r="H31" s="67">
        <f t="shared" si="1"/>
        <v>11.009723124794577</v>
      </c>
      <c r="I31" s="68">
        <v>9.1</v>
      </c>
      <c r="J31" s="66"/>
      <c r="K31" s="68">
        <v>15.7</v>
      </c>
      <c r="L31" s="65">
        <v>15</v>
      </c>
      <c r="M31" s="65"/>
      <c r="N31" s="65">
        <v>13.4</v>
      </c>
      <c r="O31" s="66">
        <v>12.7</v>
      </c>
      <c r="P31" s="69" t="s">
        <v>117</v>
      </c>
      <c r="Q31" s="70">
        <v>27</v>
      </c>
      <c r="R31" s="67">
        <v>1.5</v>
      </c>
      <c r="S31" s="67"/>
      <c r="T31" s="67">
        <v>3.6</v>
      </c>
      <c r="U31" s="67"/>
      <c r="V31" s="71">
        <v>6</v>
      </c>
      <c r="W31" s="64">
        <v>994.4</v>
      </c>
      <c r="X31" s="121">
        <f t="shared" si="2"/>
        <v>1004.4891356573049</v>
      </c>
      <c r="Y31" s="127"/>
      <c r="Z31" s="134"/>
      <c r="AA31" s="127"/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16.185946976106578</v>
      </c>
      <c r="AI31">
        <f t="shared" si="5"/>
        <v>14.487015299685174</v>
      </c>
      <c r="AJ31">
        <f t="shared" si="6"/>
        <v>13.128715299685174</v>
      </c>
      <c r="AK31">
        <f t="shared" si="12"/>
        <v>11.009723124794577</v>
      </c>
      <c r="AU31">
        <f t="shared" si="13"/>
        <v>10.43470864641096</v>
      </c>
    </row>
    <row r="32" spans="1:47" ht="12.75">
      <c r="A32" s="72">
        <v>24</v>
      </c>
      <c r="B32" s="73">
        <v>12.8</v>
      </c>
      <c r="C32" s="74">
        <v>12.2</v>
      </c>
      <c r="D32" s="74">
        <v>15.9</v>
      </c>
      <c r="E32" s="74">
        <v>7.9</v>
      </c>
      <c r="F32" s="75">
        <f t="shared" si="0"/>
        <v>11.9</v>
      </c>
      <c r="G32" s="67">
        <f t="shared" si="7"/>
        <v>92.89168036211824</v>
      </c>
      <c r="H32" s="76">
        <f t="shared" si="1"/>
        <v>11.679512408947216</v>
      </c>
      <c r="I32" s="77">
        <v>2.9</v>
      </c>
      <c r="J32" s="75"/>
      <c r="K32" s="77">
        <v>13.7</v>
      </c>
      <c r="L32" s="74">
        <v>13.2</v>
      </c>
      <c r="M32" s="74"/>
      <c r="N32" s="74">
        <v>13.1</v>
      </c>
      <c r="O32" s="75">
        <v>12.7</v>
      </c>
      <c r="P32" s="78" t="s">
        <v>104</v>
      </c>
      <c r="Q32" s="79">
        <v>21</v>
      </c>
      <c r="R32" s="76">
        <v>1</v>
      </c>
      <c r="S32" s="76"/>
      <c r="T32" s="76">
        <v>10</v>
      </c>
      <c r="U32" s="76"/>
      <c r="V32" s="80">
        <v>8</v>
      </c>
      <c r="W32" s="73">
        <v>998.1</v>
      </c>
      <c r="X32" s="121">
        <f t="shared" si="2"/>
        <v>1008.2765503373884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14.77491028826301</v>
      </c>
      <c r="AI32">
        <f t="shared" si="5"/>
        <v>14.204062438763</v>
      </c>
      <c r="AJ32">
        <f t="shared" si="6"/>
        <v>13.724662438762998</v>
      </c>
      <c r="AK32">
        <f t="shared" si="12"/>
        <v>11.679512408947216</v>
      </c>
      <c r="AU32">
        <f t="shared" si="13"/>
        <v>10.256607323782418</v>
      </c>
    </row>
    <row r="33" spans="1:47" ht="12.75">
      <c r="A33" s="63">
        <v>25</v>
      </c>
      <c r="B33" s="64">
        <v>13.9</v>
      </c>
      <c r="C33" s="65">
        <v>12.4</v>
      </c>
      <c r="D33" s="65">
        <v>17.4</v>
      </c>
      <c r="E33" s="65">
        <v>8.2</v>
      </c>
      <c r="F33" s="66">
        <f t="shared" si="0"/>
        <v>12.799999999999999</v>
      </c>
      <c r="G33" s="67">
        <f t="shared" si="7"/>
        <v>83.11483576573654</v>
      </c>
      <c r="H33" s="67">
        <f t="shared" si="1"/>
        <v>11.083989510916702</v>
      </c>
      <c r="I33" s="68">
        <v>5.1</v>
      </c>
      <c r="J33" s="66"/>
      <c r="K33" s="68">
        <v>14.1</v>
      </c>
      <c r="L33" s="65">
        <v>13.4</v>
      </c>
      <c r="M33" s="65"/>
      <c r="N33" s="65">
        <v>12.9</v>
      </c>
      <c r="O33" s="66">
        <v>12.7</v>
      </c>
      <c r="P33" s="69" t="s">
        <v>143</v>
      </c>
      <c r="Q33" s="70">
        <v>18</v>
      </c>
      <c r="R33" s="67">
        <v>0.5</v>
      </c>
      <c r="S33" s="67"/>
      <c r="T33" s="67" t="s">
        <v>142</v>
      </c>
      <c r="U33" s="67"/>
      <c r="V33" s="71">
        <v>7</v>
      </c>
      <c r="W33" s="64">
        <v>1004.1</v>
      </c>
      <c r="X33" s="121">
        <f t="shared" si="2"/>
        <v>1014.2982616287816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15.87400375938533</v>
      </c>
      <c r="AI33">
        <f t="shared" si="5"/>
        <v>14.392152154059962</v>
      </c>
      <c r="AJ33">
        <f t="shared" si="6"/>
        <v>13.193652154059961</v>
      </c>
      <c r="AK33">
        <f t="shared" si="12"/>
        <v>11.083989510916702</v>
      </c>
      <c r="AU33">
        <f t="shared" si="13"/>
        <v>10.159945310778804</v>
      </c>
    </row>
    <row r="34" spans="1:47" ht="12.75">
      <c r="A34" s="72">
        <v>26</v>
      </c>
      <c r="B34" s="73">
        <v>14.7</v>
      </c>
      <c r="C34" s="74">
        <v>12.6</v>
      </c>
      <c r="D34" s="74">
        <v>15.5</v>
      </c>
      <c r="E34" s="74">
        <v>5</v>
      </c>
      <c r="F34" s="75">
        <f t="shared" si="0"/>
        <v>10.25</v>
      </c>
      <c r="G34" s="67">
        <f t="shared" si="7"/>
        <v>77.19023386168529</v>
      </c>
      <c r="H34" s="76">
        <f t="shared" si="1"/>
        <v>10.750818112001271</v>
      </c>
      <c r="I34" s="77">
        <v>0.5</v>
      </c>
      <c r="J34" s="75"/>
      <c r="K34" s="77">
        <v>14.9</v>
      </c>
      <c r="L34" s="74">
        <v>13.5</v>
      </c>
      <c r="M34" s="74"/>
      <c r="N34" s="74">
        <v>12.7</v>
      </c>
      <c r="O34" s="75">
        <v>12.5</v>
      </c>
      <c r="P34" s="78" t="s">
        <v>144</v>
      </c>
      <c r="Q34" s="79">
        <v>8</v>
      </c>
      <c r="R34" s="76">
        <v>0</v>
      </c>
      <c r="S34" s="76"/>
      <c r="T34" s="76">
        <v>2.3</v>
      </c>
      <c r="U34" s="76"/>
      <c r="V34" s="80">
        <v>8</v>
      </c>
      <c r="W34" s="73">
        <v>1009.5</v>
      </c>
      <c r="X34" s="121">
        <f t="shared" si="2"/>
        <v>1019.7244433412554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16.717824157058523</v>
      </c>
      <c r="AI34">
        <f t="shared" si="5"/>
        <v>14.58242756341879</v>
      </c>
      <c r="AJ34">
        <f t="shared" si="6"/>
        <v>12.90452756341879</v>
      </c>
      <c r="AK34">
        <f t="shared" si="12"/>
        <v>10.750818112001271</v>
      </c>
      <c r="AU34">
        <f t="shared" si="13"/>
        <v>10.00377854135203</v>
      </c>
    </row>
    <row r="35" spans="1:47" ht="12.75">
      <c r="A35" s="63">
        <v>27</v>
      </c>
      <c r="B35" s="64">
        <v>11.9</v>
      </c>
      <c r="C35" s="65">
        <v>11.9</v>
      </c>
      <c r="D35" s="65">
        <v>14.7</v>
      </c>
      <c r="E35" s="65">
        <v>9.5</v>
      </c>
      <c r="F35" s="66">
        <f t="shared" si="0"/>
        <v>12.1</v>
      </c>
      <c r="G35" s="67">
        <f t="shared" si="7"/>
        <v>100</v>
      </c>
      <c r="H35" s="67">
        <f t="shared" si="1"/>
        <v>11.900000000000002</v>
      </c>
      <c r="I35" s="68">
        <v>8.1</v>
      </c>
      <c r="J35" s="66"/>
      <c r="K35" s="68">
        <v>12.7</v>
      </c>
      <c r="L35" s="65">
        <v>13</v>
      </c>
      <c r="M35" s="65"/>
      <c r="N35" s="65">
        <v>12.8</v>
      </c>
      <c r="O35" s="66">
        <v>12.5</v>
      </c>
      <c r="P35" s="69" t="s">
        <v>104</v>
      </c>
      <c r="Q35" s="70">
        <v>20</v>
      </c>
      <c r="R35" s="67">
        <v>2.6</v>
      </c>
      <c r="S35" s="67"/>
      <c r="T35" s="67">
        <v>7.4</v>
      </c>
      <c r="U35" s="67"/>
      <c r="V35" s="71">
        <v>8</v>
      </c>
      <c r="W35" s="64">
        <v>1006.6</v>
      </c>
      <c r="X35" s="121">
        <f t="shared" si="2"/>
        <v>1016.8958134653682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13.925979168301964</v>
      </c>
      <c r="AI35">
        <f t="shared" si="5"/>
        <v>13.925979168301964</v>
      </c>
      <c r="AJ35">
        <f t="shared" si="6"/>
        <v>13.925979168301964</v>
      </c>
      <c r="AK35">
        <f t="shared" si="12"/>
        <v>11.900000000000002</v>
      </c>
      <c r="AU35">
        <f t="shared" si="13"/>
        <v>9.873818095624166</v>
      </c>
    </row>
    <row r="36" spans="1:47" ht="12.75">
      <c r="A36" s="72">
        <v>28</v>
      </c>
      <c r="B36" s="73">
        <v>11.8</v>
      </c>
      <c r="C36" s="74">
        <v>11.7</v>
      </c>
      <c r="D36" s="74">
        <v>12.2</v>
      </c>
      <c r="E36" s="74">
        <v>9.3</v>
      </c>
      <c r="F36" s="75">
        <f t="shared" si="0"/>
        <v>10.75</v>
      </c>
      <c r="G36" s="67">
        <f t="shared" si="7"/>
        <v>98.7639882769792</v>
      </c>
      <c r="H36" s="76">
        <f t="shared" si="1"/>
        <v>11.611807691612235</v>
      </c>
      <c r="I36" s="77">
        <v>9.1</v>
      </c>
      <c r="J36" s="75"/>
      <c r="K36" s="77">
        <v>12.4</v>
      </c>
      <c r="L36" s="74">
        <v>12.6</v>
      </c>
      <c r="M36" s="74"/>
      <c r="N36" s="74">
        <v>12.7</v>
      </c>
      <c r="O36" s="75">
        <v>12.5</v>
      </c>
      <c r="P36" s="78" t="s">
        <v>145</v>
      </c>
      <c r="Q36" s="79">
        <v>26</v>
      </c>
      <c r="R36" s="76">
        <v>0</v>
      </c>
      <c r="S36" s="76"/>
      <c r="T36" s="76">
        <v>5.3</v>
      </c>
      <c r="U36" s="76"/>
      <c r="V36" s="80">
        <v>8</v>
      </c>
      <c r="W36" s="73">
        <v>1002.2</v>
      </c>
      <c r="X36" s="121">
        <f t="shared" si="2"/>
        <v>1012.4544277909336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13.834354463552966</v>
      </c>
      <c r="AI36">
        <f t="shared" si="5"/>
        <v>13.743260220579202</v>
      </c>
      <c r="AJ36">
        <f t="shared" si="6"/>
        <v>13.663360220579202</v>
      </c>
      <c r="AK36">
        <f t="shared" si="12"/>
        <v>11.611807691612235</v>
      </c>
      <c r="AU36">
        <f t="shared" si="13"/>
        <v>10.013216838337692</v>
      </c>
    </row>
    <row r="37" spans="1:47" ht="12.75">
      <c r="A37" s="63">
        <v>29</v>
      </c>
      <c r="B37" s="64">
        <v>11.6</v>
      </c>
      <c r="C37" s="65">
        <v>11.5</v>
      </c>
      <c r="D37" s="65">
        <v>13.6</v>
      </c>
      <c r="E37" s="65">
        <v>10.6</v>
      </c>
      <c r="F37" s="66">
        <f t="shared" si="0"/>
        <v>12.1</v>
      </c>
      <c r="G37" s="67">
        <f t="shared" si="7"/>
        <v>98.75525534183535</v>
      </c>
      <c r="H37" s="67">
        <f t="shared" si="1"/>
        <v>11.410772729034337</v>
      </c>
      <c r="I37" s="68">
        <v>10.6</v>
      </c>
      <c r="J37" s="66"/>
      <c r="K37" s="68">
        <v>12.6</v>
      </c>
      <c r="L37" s="65">
        <v>12.7</v>
      </c>
      <c r="M37" s="65"/>
      <c r="N37" s="65">
        <v>12.5</v>
      </c>
      <c r="O37" s="66">
        <v>12.4</v>
      </c>
      <c r="P37" s="69" t="s">
        <v>151</v>
      </c>
      <c r="Q37" s="70">
        <v>20</v>
      </c>
      <c r="R37" s="67">
        <v>0</v>
      </c>
      <c r="S37" s="67"/>
      <c r="T37" s="67">
        <v>0.3</v>
      </c>
      <c r="U37" s="67"/>
      <c r="V37" s="71">
        <v>8</v>
      </c>
      <c r="W37" s="64">
        <v>1005.4</v>
      </c>
      <c r="X37" s="121">
        <f t="shared" si="2"/>
        <v>1015.6944384820357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13.652693816685344</v>
      </c>
      <c r="AI37">
        <f t="shared" si="5"/>
        <v>13.56265263970658</v>
      </c>
      <c r="AJ37">
        <f t="shared" si="6"/>
        <v>13.482752639706579</v>
      </c>
      <c r="AK37">
        <f t="shared" si="12"/>
        <v>11.410772729034337</v>
      </c>
      <c r="AU37">
        <f t="shared" si="13"/>
        <v>10.124201597453192</v>
      </c>
    </row>
    <row r="38" spans="1:47" ht="12.75">
      <c r="A38" s="72">
        <v>30</v>
      </c>
      <c r="B38" s="73">
        <v>13.1</v>
      </c>
      <c r="C38" s="74">
        <v>12.1</v>
      </c>
      <c r="D38" s="74">
        <v>14.9</v>
      </c>
      <c r="E38" s="74">
        <v>9.8</v>
      </c>
      <c r="F38" s="75">
        <f t="shared" si="0"/>
        <v>12.350000000000001</v>
      </c>
      <c r="G38" s="67">
        <f t="shared" si="7"/>
        <v>88.3460897915875</v>
      </c>
      <c r="H38" s="76">
        <f t="shared" si="1"/>
        <v>11.218325512497069</v>
      </c>
      <c r="I38" s="77">
        <v>9</v>
      </c>
      <c r="J38" s="75"/>
      <c r="K38" s="77">
        <v>13.6</v>
      </c>
      <c r="L38" s="74">
        <v>12.9</v>
      </c>
      <c r="M38" s="74"/>
      <c r="N38" s="74">
        <v>12.4</v>
      </c>
      <c r="O38" s="75">
        <v>12.3</v>
      </c>
      <c r="P38" s="78" t="s">
        <v>104</v>
      </c>
      <c r="Q38" s="79">
        <v>18</v>
      </c>
      <c r="R38" s="76">
        <v>0</v>
      </c>
      <c r="S38" s="76"/>
      <c r="T38" s="76">
        <v>0</v>
      </c>
      <c r="U38" s="76"/>
      <c r="V38" s="80">
        <v>8</v>
      </c>
      <c r="W38" s="73">
        <v>1013.9</v>
      </c>
      <c r="X38" s="121">
        <f t="shared" si="2"/>
        <v>1024.226747338478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15.067820814875786</v>
      </c>
      <c r="AI38">
        <f t="shared" si="5"/>
        <v>14.110830506745673</v>
      </c>
      <c r="AJ38">
        <f t="shared" si="6"/>
        <v>13.311830506745673</v>
      </c>
      <c r="AK38">
        <f t="shared" si="12"/>
        <v>11.218325512497069</v>
      </c>
      <c r="AU38">
        <f t="shared" si="13"/>
        <v>10.163896382198955</v>
      </c>
    </row>
    <row r="39" spans="1:47" ht="12.75">
      <c r="A39" s="63">
        <v>31</v>
      </c>
      <c r="B39" s="64">
        <v>14.2</v>
      </c>
      <c r="C39" s="65">
        <v>13</v>
      </c>
      <c r="D39" s="65">
        <v>18.8</v>
      </c>
      <c r="E39" s="65">
        <v>10.5</v>
      </c>
      <c r="F39" s="66">
        <f t="shared" si="0"/>
        <v>14.65</v>
      </c>
      <c r="G39" s="67">
        <f t="shared" si="7"/>
        <v>86.56164599872587</v>
      </c>
      <c r="H39" s="67">
        <f t="shared" si="1"/>
        <v>11.99208384586985</v>
      </c>
      <c r="I39" s="68">
        <v>10.1</v>
      </c>
      <c r="J39" s="66"/>
      <c r="K39" s="68">
        <v>14.2</v>
      </c>
      <c r="L39" s="65">
        <v>13.9</v>
      </c>
      <c r="M39" s="65"/>
      <c r="N39" s="65">
        <v>12.5</v>
      </c>
      <c r="O39" s="66">
        <v>12.3</v>
      </c>
      <c r="P39" s="69" t="s">
        <v>111</v>
      </c>
      <c r="Q39" s="70">
        <v>8</v>
      </c>
      <c r="R39" s="67">
        <v>5.3</v>
      </c>
      <c r="S39" s="67"/>
      <c r="T39" s="67">
        <v>0</v>
      </c>
      <c r="U39" s="67"/>
      <c r="V39" s="71">
        <v>8</v>
      </c>
      <c r="W39" s="64">
        <v>1015</v>
      </c>
      <c r="X39" s="121">
        <f t="shared" si="2"/>
        <v>1025.2981422889827</v>
      </c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16.185946976106578</v>
      </c>
      <c r="AI39">
        <f t="shared" si="5"/>
        <v>14.96962212299885</v>
      </c>
      <c r="AJ39">
        <f t="shared" si="6"/>
        <v>14.01082212299885</v>
      </c>
      <c r="AK39">
        <f t="shared" si="12"/>
        <v>11.99208384586985</v>
      </c>
      <c r="AU39">
        <f t="shared" si="13"/>
        <v>10.089135657304926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10.176550337388292</v>
      </c>
    </row>
    <row r="41" spans="1:47" ht="13.5" thickBot="1">
      <c r="A41" s="113" t="s">
        <v>19</v>
      </c>
      <c r="B41" s="114">
        <f>SUM(B9:B39)</f>
        <v>413.9</v>
      </c>
      <c r="C41" s="115">
        <f aca="true" t="shared" si="14" ref="C41:V41">SUM(C9:C39)</f>
        <v>366.1</v>
      </c>
      <c r="D41" s="115">
        <f t="shared" si="14"/>
        <v>529.5999999999999</v>
      </c>
      <c r="E41" s="115">
        <f t="shared" si="14"/>
        <v>243.70000000000002</v>
      </c>
      <c r="F41" s="116">
        <f t="shared" si="14"/>
        <v>386.65000000000003</v>
      </c>
      <c r="G41" s="117">
        <f t="shared" si="14"/>
        <v>2572.536944185768</v>
      </c>
      <c r="H41" s="117">
        <f>SUM(H9:H39)</f>
        <v>322.65159723549107</v>
      </c>
      <c r="I41" s="118">
        <f t="shared" si="14"/>
        <v>160.39999999999998</v>
      </c>
      <c r="J41" s="116">
        <f t="shared" si="14"/>
        <v>0</v>
      </c>
      <c r="K41" s="118">
        <f t="shared" si="14"/>
        <v>421.99999999999994</v>
      </c>
      <c r="L41" s="115">
        <f t="shared" si="14"/>
        <v>400.7999999999999</v>
      </c>
      <c r="M41" s="115">
        <f t="shared" si="14"/>
        <v>0</v>
      </c>
      <c r="N41" s="115">
        <f t="shared" si="14"/>
        <v>381.6999999999999</v>
      </c>
      <c r="O41" s="116">
        <f t="shared" si="14"/>
        <v>365.7</v>
      </c>
      <c r="P41" s="114"/>
      <c r="Q41" s="119">
        <f t="shared" si="14"/>
        <v>606</v>
      </c>
      <c r="R41" s="117">
        <f t="shared" si="14"/>
        <v>161.1</v>
      </c>
      <c r="S41" s="117"/>
      <c r="T41" s="117">
        <f>SUM(T9:T39)</f>
        <v>86.09999999999998</v>
      </c>
      <c r="U41" s="139"/>
      <c r="V41" s="119">
        <f t="shared" si="14"/>
        <v>171</v>
      </c>
      <c r="W41" s="117">
        <f>SUM(W9:W39)</f>
        <v>31131.200000000004</v>
      </c>
      <c r="X41" s="123">
        <f>SUM(X9:X39)</f>
        <v>31448.021626332302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19</v>
      </c>
      <c r="AC41">
        <f>MAX(AC9:AC39)</f>
        <v>3</v>
      </c>
      <c r="AD41">
        <f>MAX(AD9:AD39)</f>
        <v>3</v>
      </c>
      <c r="AE41">
        <f>MAX(AE9:AE39)</f>
        <v>8</v>
      </c>
      <c r="AF41">
        <f>MAX(AF9:AF39)</f>
        <v>17</v>
      </c>
      <c r="AU41">
        <f t="shared" si="13"/>
        <v>10.198261628781536</v>
      </c>
    </row>
    <row r="42" spans="1:47" ht="12.75">
      <c r="A42" s="72" t="s">
        <v>20</v>
      </c>
      <c r="B42" s="73">
        <f>AVERAGE(B9:B39)</f>
        <v>13.351612903225806</v>
      </c>
      <c r="C42" s="74">
        <f aca="true" t="shared" si="15" ref="C42:V42">AVERAGE(C9:C39)</f>
        <v>11.80967741935484</v>
      </c>
      <c r="D42" s="74">
        <f t="shared" si="15"/>
        <v>17.083870967741934</v>
      </c>
      <c r="E42" s="74">
        <f t="shared" si="15"/>
        <v>7.861290322580646</v>
      </c>
      <c r="F42" s="75">
        <f t="shared" si="15"/>
        <v>12.472580645161292</v>
      </c>
      <c r="G42" s="76">
        <f t="shared" si="15"/>
        <v>82.98506271566993</v>
      </c>
      <c r="H42" s="76">
        <f>AVERAGE(H9:H39)</f>
        <v>10.408116039854551</v>
      </c>
      <c r="I42" s="77">
        <f t="shared" si="15"/>
        <v>5.174193548387096</v>
      </c>
      <c r="J42" s="75" t="e">
        <f t="shared" si="15"/>
        <v>#DIV/0!</v>
      </c>
      <c r="K42" s="77">
        <f t="shared" si="15"/>
        <v>13.61290322580645</v>
      </c>
      <c r="L42" s="74">
        <f t="shared" si="15"/>
        <v>12.929032258064513</v>
      </c>
      <c r="M42" s="74" t="e">
        <f t="shared" si="15"/>
        <v>#DIV/0!</v>
      </c>
      <c r="N42" s="74">
        <f t="shared" si="15"/>
        <v>12.312903225806448</v>
      </c>
      <c r="O42" s="75">
        <f t="shared" si="15"/>
        <v>11.796774193548387</v>
      </c>
      <c r="P42" s="73"/>
      <c r="Q42" s="75">
        <f t="shared" si="15"/>
        <v>19.548387096774192</v>
      </c>
      <c r="R42" s="76">
        <f t="shared" si="15"/>
        <v>5.196774193548387</v>
      </c>
      <c r="S42" s="76"/>
      <c r="T42" s="76">
        <f>AVERAGE(T9:T39)</f>
        <v>2.869999999999999</v>
      </c>
      <c r="U42" s="76"/>
      <c r="V42" s="76">
        <f t="shared" si="15"/>
        <v>5.516129032258065</v>
      </c>
      <c r="W42" s="76">
        <f>AVERAGE(W9:W39)</f>
        <v>1004.2322580645163</v>
      </c>
      <c r="X42" s="124">
        <f>AVERAGE(X9:X39)</f>
        <v>1014.4523105268485</v>
      </c>
      <c r="Y42" s="127"/>
      <c r="Z42" s="134"/>
      <c r="AA42" s="130"/>
      <c r="AU42">
        <f t="shared" si="13"/>
        <v>10.224443341255443</v>
      </c>
    </row>
    <row r="43" spans="1:47" ht="12.75">
      <c r="A43" s="72" t="s">
        <v>21</v>
      </c>
      <c r="B43" s="73">
        <f>MAX(B9:B39)</f>
        <v>20.4</v>
      </c>
      <c r="C43" s="74">
        <f aca="true" t="shared" si="16" ref="C43:V43">MAX(C9:C39)</f>
        <v>17.4</v>
      </c>
      <c r="D43" s="74">
        <f t="shared" si="16"/>
        <v>24.6</v>
      </c>
      <c r="E43" s="74">
        <f t="shared" si="16"/>
        <v>12.4</v>
      </c>
      <c r="F43" s="75">
        <f t="shared" si="16"/>
        <v>16.6</v>
      </c>
      <c r="G43" s="76">
        <f t="shared" si="16"/>
        <v>100</v>
      </c>
      <c r="H43" s="76">
        <f>MAX(H9:H39)</f>
        <v>15.380750850074353</v>
      </c>
      <c r="I43" s="77">
        <f t="shared" si="16"/>
        <v>10.6</v>
      </c>
      <c r="J43" s="75">
        <f t="shared" si="16"/>
        <v>0</v>
      </c>
      <c r="K43" s="77">
        <f t="shared" si="16"/>
        <v>19.1</v>
      </c>
      <c r="L43" s="74">
        <f t="shared" si="16"/>
        <v>17</v>
      </c>
      <c r="M43" s="74">
        <f t="shared" si="16"/>
        <v>0</v>
      </c>
      <c r="N43" s="74">
        <f t="shared" si="16"/>
        <v>13.8</v>
      </c>
      <c r="O43" s="75">
        <f t="shared" si="16"/>
        <v>12.7</v>
      </c>
      <c r="P43" s="73"/>
      <c r="Q43" s="70">
        <f t="shared" si="16"/>
        <v>37</v>
      </c>
      <c r="R43" s="76">
        <f t="shared" si="16"/>
        <v>12</v>
      </c>
      <c r="S43" s="76"/>
      <c r="T43" s="76">
        <f>MAX(T9:T39)</f>
        <v>13.6</v>
      </c>
      <c r="U43" s="140"/>
      <c r="V43" s="70">
        <f t="shared" si="16"/>
        <v>8</v>
      </c>
      <c r="W43" s="76">
        <f>MAX(W9:W39)</f>
        <v>1026.3</v>
      </c>
      <c r="X43" s="124">
        <f>MAX(X9:X39)</f>
        <v>1036.7347086464108</v>
      </c>
      <c r="Y43" s="127"/>
      <c r="Z43" s="134"/>
      <c r="AA43" s="127"/>
      <c r="AU43">
        <f t="shared" si="13"/>
        <v>10.295813465368193</v>
      </c>
    </row>
    <row r="44" spans="1:47" ht="13.5" thickBot="1">
      <c r="A44" s="81" t="s">
        <v>22</v>
      </c>
      <c r="B44" s="82">
        <f>MIN(B9:B39)</f>
        <v>8.9</v>
      </c>
      <c r="C44" s="83">
        <f aca="true" t="shared" si="17" ref="C44:V44">MIN(C9:C39)</f>
        <v>7</v>
      </c>
      <c r="D44" s="83">
        <f t="shared" si="17"/>
        <v>12.2</v>
      </c>
      <c r="E44" s="83">
        <f t="shared" si="17"/>
        <v>-2.3</v>
      </c>
      <c r="F44" s="84">
        <f t="shared" si="17"/>
        <v>6.35</v>
      </c>
      <c r="G44" s="85">
        <f t="shared" si="17"/>
        <v>64.88604780991938</v>
      </c>
      <c r="H44" s="85">
        <f>MIN(H9:H39)</f>
        <v>4.627995667020053</v>
      </c>
      <c r="I44" s="86">
        <f t="shared" si="17"/>
        <v>-5.9</v>
      </c>
      <c r="J44" s="84">
        <f t="shared" si="17"/>
        <v>0</v>
      </c>
      <c r="K44" s="86">
        <f t="shared" si="17"/>
        <v>10.1</v>
      </c>
      <c r="L44" s="83">
        <f t="shared" si="17"/>
        <v>10.2</v>
      </c>
      <c r="M44" s="83">
        <f t="shared" si="17"/>
        <v>0</v>
      </c>
      <c r="N44" s="83">
        <f t="shared" si="17"/>
        <v>11.1</v>
      </c>
      <c r="O44" s="84">
        <f t="shared" si="17"/>
        <v>11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989.4</v>
      </c>
      <c r="X44" s="125">
        <f>MIN(X9:X39)</f>
        <v>999.5485386353589</v>
      </c>
      <c r="Y44" s="128"/>
      <c r="Z44" s="136"/>
      <c r="AA44" s="128"/>
      <c r="AU44">
        <f t="shared" si="13"/>
        <v>10.254427790933489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10.29443848203577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10.326747338477947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10.298142288982802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21</v>
      </c>
      <c r="C61">
        <f>DCOUNTA(T8:T38,1,C59:C60)</f>
        <v>16</v>
      </c>
      <c r="D61">
        <f>DCOUNTA(T8:T38,1,D59:D60)</f>
        <v>9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20</v>
      </c>
      <c r="C64">
        <f>(C61-F61)</f>
        <v>15</v>
      </c>
      <c r="D64">
        <f>(D61-F61)</f>
        <v>8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5" sqref="J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160</v>
      </c>
      <c r="I4" s="60" t="s">
        <v>56</v>
      </c>
      <c r="J4" s="60">
        <v>2014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17.083870967741934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7.861290322580646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12.472580645161292</v>
      </c>
      <c r="D9" s="21">
        <v>1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24.6</v>
      </c>
      <c r="C10" s="5" t="s">
        <v>32</v>
      </c>
      <c r="D10" s="5">
        <f>Data1!$AB$41</f>
        <v>19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-2.3</v>
      </c>
      <c r="C11" s="5" t="s">
        <v>32</v>
      </c>
      <c r="D11" s="24">
        <f>Data1!$AC$41</f>
        <v>3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-5.9</v>
      </c>
      <c r="C12" s="5" t="s">
        <v>32</v>
      </c>
      <c r="D12" s="24">
        <f>Data1!$AD$41</f>
        <v>3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11.796774193548387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119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86.09999999999998</v>
      </c>
      <c r="D17" s="5">
        <v>160</v>
      </c>
      <c r="E17" s="3"/>
      <c r="F17" s="40">
        <v>9</v>
      </c>
      <c r="G17" s="93" t="s">
        <v>126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20</v>
      </c>
      <c r="D18" s="5"/>
      <c r="E18" s="3"/>
      <c r="F18" s="40">
        <v>10</v>
      </c>
      <c r="G18" s="93" t="s">
        <v>125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15</v>
      </c>
      <c r="D19" s="5"/>
      <c r="E19" s="3"/>
      <c r="F19" s="40">
        <v>11</v>
      </c>
      <c r="G19" s="93" t="s">
        <v>123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8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13.6</v>
      </c>
      <c r="D21" s="5"/>
      <c r="E21" s="3"/>
      <c r="F21" s="40">
        <v>13</v>
      </c>
      <c r="G21" s="93" t="s">
        <v>134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8</v>
      </c>
      <c r="D22" s="5"/>
      <c r="E22" s="3"/>
      <c r="F22" s="40">
        <v>14</v>
      </c>
      <c r="G22" s="93" t="s">
        <v>133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</v>
      </c>
      <c r="D25" s="5" t="s">
        <v>46</v>
      </c>
      <c r="E25" s="5">
        <f>Data1!$AF$41</f>
        <v>17</v>
      </c>
      <c r="F25" s="40">
        <v>17</v>
      </c>
      <c r="G25" s="93" t="s">
        <v>130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161.1</v>
      </c>
      <c r="D26" s="5" t="s">
        <v>46</v>
      </c>
      <c r="E26" s="155">
        <v>0.89</v>
      </c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137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136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37</v>
      </c>
      <c r="D30" s="5"/>
      <c r="E30" s="5"/>
      <c r="F30" s="40">
        <v>22</v>
      </c>
      <c r="G30" s="93" t="s">
        <v>140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150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149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148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154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153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</v>
      </c>
      <c r="D39" s="5"/>
      <c r="E39" s="3"/>
      <c r="F39" s="40">
        <v>31</v>
      </c>
      <c r="G39" s="95" t="s">
        <v>152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156</v>
      </c>
      <c r="B43" s="3" t="s">
        <v>157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2014-06-09T09:16:24Z</dcterms:modified>
  <cp:category/>
  <cp:version/>
  <cp:contentType/>
  <cp:contentStatus/>
</cp:coreProperties>
</file>