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<sst xmlns="http://schemas.openxmlformats.org/spreadsheetml/2006/main" count="187" uniqueCount="159">
  <si>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</si>
  <si>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</si>
  <si>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</si>
  <si>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</si>
  <si>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</si>
  <si>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</si>
  <si>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</si>
  <si>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</si>
  <si>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</si>
  <si>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</si>
  <si>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</si>
  <si>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</si>
  <si>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</si>
  <si>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</si>
  <si>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</si>
  <si>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</si>
  <si>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</si>
  <si>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</si>
  <si>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</si>
  <si>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</si>
  <si>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</si>
  <si>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</si>
  <si>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</si>
  <si>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</si>
  <si>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</si>
  <si>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</si>
  <si>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</si>
  <si>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</si>
  <si>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</si>
  <si>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</si>
  <si>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</si>
  <si>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</si>
  <si>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</si>
  <si>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</si>
  <si>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</si>
  <si>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</si>
  <si>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</si>
  <si>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</si>
  <si>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</si>
  <si>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</si>
  <si>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</si>
  <si>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</si>
  <si>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</si>
  <si>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</si>
  <si>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</si>
  <si>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</si>
  <si>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</si>
  <si>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</si>
  <si>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</si>
  <si>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</si>
  <si>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</si>
  <si>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</si>
  <si>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</si>
  <si>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</si>
  <si>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</si>
  <si>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</si>
  <si>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</si>
  <si>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</si>
  <si>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</si>
  <si>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</si>
  <si>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</si>
  <si>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</si>
  <si>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</si>
  <si>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</si>
  <si>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</si>
  <si>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</si>
  <si>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</si>
  <si>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</si>
  <si>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</si>
  <si>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</si>
  <si>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</si>
  <si>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</si>
  <si>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</si>
  <si>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</si>
  <si>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</si>
  <si>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</si>
  <si>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</si>
  <si>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</si>
  <si>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</si>
  <si>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</si>
  <si>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</si>
  <si>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</si>
  <si>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</si>
  <si>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</si>
  <si>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</si>
  <si>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</si>
  <si>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</si>
  <si>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</si>
  <si>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</si>
  <si>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</si>
  <si>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</si>
  <si>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</si>
  <si>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</si>
  <si>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</si>
  <si>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</si>
  <si>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</si>
  <si>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</si>
  <si>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</si>
  <si>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</si>
  <si>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</si>
  <si>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</si>
  <si>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</si>
  <si>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</si>
  <si>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</si>
  <si>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SSW3</t>
  </si>
  <si>
    <t>SW4</t>
  </si>
  <si>
    <t>May</t>
  </si>
  <si>
    <t xml:space="preserve">Some bright intervals at first, with some sun. Windy and cloudy later, light rain. </t>
  </si>
  <si>
    <t>WSW3</t>
  </si>
  <si>
    <t>SSW2</t>
  </si>
  <si>
    <t>SE1</t>
  </si>
  <si>
    <t>ENE2</t>
  </si>
  <si>
    <t>NE2</t>
  </si>
  <si>
    <t>A bright, often sunny, and very warm day. More humid too. Thundery shower later pm.</t>
  </si>
  <si>
    <t>Bright or sunny through the day, and feeling warm again with mostly light winds.</t>
  </si>
  <si>
    <t>A chilly start with a ground frost, then sunny and turning out much warmer.</t>
  </si>
  <si>
    <t>A cold start, but warming up nicely and feeling very pleasant indeed by afternoon.</t>
  </si>
  <si>
    <t>A cold start, but bright spells developing and starting to feelin very pleasant by afternoon.</t>
  </si>
  <si>
    <t>A mixture of sunshine and showers, with a period of heavy rain for a time after lunch.</t>
  </si>
  <si>
    <t>NNE2</t>
  </si>
  <si>
    <t>NE3</t>
  </si>
  <si>
    <t>A very warm day - indeed hot - with long sunny spells. Breezy at times too.</t>
  </si>
  <si>
    <t>Another very warm day, witrh slightly more cloud at times. Good sunny spells.</t>
  </si>
  <si>
    <t xml:space="preserve">A big change to coolwer, wetter conditions. Several spells of heavy rain today </t>
  </si>
  <si>
    <t>NE</t>
  </si>
  <si>
    <t>N</t>
  </si>
  <si>
    <t>Bright and sunny for the most aprt, but cooler than recent days. Ground frost at first.</t>
  </si>
  <si>
    <t>A cloudier day, but still with some brief sunny spells. Feeling cooler in the wind.</t>
  </si>
  <si>
    <t>A warm day agaub with some decent sunny spells, and temperatuers rising nicely.</t>
  </si>
  <si>
    <t xml:space="preserve">Cool and cloudy with showers continuing at times. Little if any bright weather. </t>
  </si>
  <si>
    <t>NW2</t>
  </si>
  <si>
    <t>A wet day, on and off, with spells of rain or showers at times. Sunny intervals too.</t>
  </si>
  <si>
    <t>A bright, warm day with mostly light winds. More cloud later in the day however.</t>
  </si>
  <si>
    <t>Chilly start, with sunny spells developing as the day progressed. Feeling pleasant.</t>
  </si>
  <si>
    <t>A cold start, then warm with sunny intervals and generally light winds.</t>
  </si>
  <si>
    <t>SW3</t>
  </si>
  <si>
    <t>SW2</t>
  </si>
  <si>
    <t>bright and sunny for most of the day, but cloudier later with some light rain by evening.</t>
  </si>
  <si>
    <t>A brighter day, with one or two showers. Some rain overnight for a time too.</t>
  </si>
  <si>
    <t>Cloudy and humid, breezy too. Outbreaks of rain from time to time.</t>
  </si>
  <si>
    <t>SW1</t>
  </si>
  <si>
    <t>NNW2</t>
  </si>
  <si>
    <t>rather cool and cloudy, with little or no brightness. Not quite as chilly as yesterday!</t>
  </si>
  <si>
    <t>A cold day, with a chilly north-easterly wind. Winds making it feel colder. Dry and cloudy.</t>
  </si>
  <si>
    <t>Bright spells after a chilly start, and feeling pleasantly warm in the sunshine.</t>
  </si>
  <si>
    <t>A cool start, then bright with some sunny intervals and generally light winds.</t>
  </si>
  <si>
    <t>Quite a bright and sunny day, with temperatures peaking at typical late-May values.</t>
  </si>
  <si>
    <t>E1</t>
  </si>
  <si>
    <t>bright with some good sunny spells. Feeling a bit cooler, especially in the breeze.</t>
  </si>
  <si>
    <t>A bright day with good sunny spells, after a chilly start. Not quite as warm as yesterday.</t>
  </si>
  <si>
    <t xml:space="preserve">Warm with light winds and sunny spells. Temperatures climbing nicely. </t>
  </si>
  <si>
    <t xml:space="preserve">Chilly at first. More settled weather with generally very light winds. Sunny spells developing. </t>
  </si>
  <si>
    <t>S2</t>
  </si>
  <si>
    <t>S1</t>
  </si>
  <si>
    <t xml:space="preserve">A bright start, but soon turning cloudy. Feeling cooler, and rain by late-afternoon. </t>
  </si>
  <si>
    <t>NOTES:</t>
  </si>
  <si>
    <t>The mean of 12.5C was higher than average, and the equal highest for May since 2008. The mean max of 18.0C was also the highest such</t>
  </si>
  <si>
    <t>figure for May since 2008 (18.8C). There were some high temperatures early in the month, with the 25.8C on the 8th being the warmest May</t>
  </si>
  <si>
    <t xml:space="preserve">day since 2012 (27.6C). Rainfall was the lowest since 2012, too. Overall, a warm month with close to average rainfall.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</si>
</sst>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 ;[Red]\-0.0\ "/>
    <numFmt numFmtId="174" formatCode="0_ ;[Red]\-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33" borderId="33" xfId="0" applyFill="1" applyBorder="1" applyAlignment="1">
      <alignment horizontal="center"/>
    </xf>
    <xf numFmtId="173" fontId="0" fillId="33" borderId="34" xfId="0" applyNumberFormat="1" applyFill="1" applyBorder="1" applyAlignment="1">
      <alignment horizontal="center"/>
    </xf>
    <xf numFmtId="173" fontId="0" fillId="33" borderId="22" xfId="0" applyNumberFormat="1" applyFill="1" applyBorder="1" applyAlignment="1">
      <alignment horizontal="center"/>
    </xf>
    <xf numFmtId="173" fontId="0" fillId="33" borderId="23" xfId="0" applyNumberFormat="1" applyFill="1" applyBorder="1" applyAlignment="1">
      <alignment horizontal="center"/>
    </xf>
    <xf numFmtId="173" fontId="0" fillId="33" borderId="33" xfId="0" applyNumberFormat="1" applyFill="1" applyBorder="1" applyAlignment="1">
      <alignment horizontal="center"/>
    </xf>
    <xf numFmtId="173" fontId="0" fillId="33" borderId="35" xfId="0" applyNumberFormat="1" applyFill="1" applyBorder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174" fontId="0" fillId="33" borderId="23" xfId="0" applyNumberFormat="1" applyFill="1" applyBorder="1" applyAlignment="1">
      <alignment horizontal="center"/>
    </xf>
    <xf numFmtId="174" fontId="0" fillId="33" borderId="33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3" fontId="0" fillId="33" borderId="15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173" fontId="0" fillId="33" borderId="29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3" fontId="0" fillId="33" borderId="21" xfId="0" applyNumberFormat="1" applyFill="1" applyBorder="1" applyAlignment="1">
      <alignment horizontal="center"/>
    </xf>
    <xf numFmtId="173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3" fontId="0" fillId="33" borderId="49" xfId="0" applyNumberFormat="1" applyFill="1" applyBorder="1" applyAlignment="1">
      <alignment horizontal="center"/>
    </xf>
    <xf numFmtId="173" fontId="0" fillId="33" borderId="50" xfId="0" applyNumberFormat="1" applyFill="1" applyBorder="1" applyAlignment="1">
      <alignment horizontal="center"/>
    </xf>
    <xf numFmtId="173" fontId="0" fillId="33" borderId="51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0" fillId="33" borderId="52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173" fontId="0" fillId="33" borderId="28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53" xfId="0" applyNumberFormat="1" applyFill="1" applyBorder="1" applyAlignment="1">
      <alignment horizontal="center"/>
    </xf>
    <xf numFmtId="173" fontId="0" fillId="33" borderId="54" xfId="0" applyNumberFormat="1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40" xfId="0" applyNumberFormat="1" applyFill="1" applyBorder="1" applyAlignment="1">
      <alignment horizontal="center"/>
    </xf>
    <xf numFmtId="173" fontId="0" fillId="33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73" fontId="0" fillId="33" borderId="60" xfId="0" applyNumberFormat="1" applyFill="1" applyBorder="1" applyAlignment="1">
      <alignment horizontal="center"/>
    </xf>
    <xf numFmtId="173" fontId="0" fillId="33" borderId="39" xfId="0" applyNumberFormat="1" applyFill="1" applyBorder="1" applyAlignment="1">
      <alignment horizontal="center"/>
    </xf>
    <xf numFmtId="173" fontId="0" fillId="33" borderId="61" xfId="0" applyNumberFormat="1" applyFill="1" applyBorder="1" applyAlignment="1">
      <alignment horizontal="center"/>
    </xf>
    <xf numFmtId="173" fontId="0" fillId="33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7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75"/>
          <c:w val="0.881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</c:v>
                </c:pt>
                <c:pt idx="1">
                  <c:v>14.8</c:v>
                </c:pt>
                <c:pt idx="2">
                  <c:v>15.1</c:v>
                </c:pt>
                <c:pt idx="3">
                  <c:v>18.1</c:v>
                </c:pt>
                <c:pt idx="4">
                  <c:v>20.9</c:v>
                </c:pt>
                <c:pt idx="5">
                  <c:v>21.8</c:v>
                </c:pt>
                <c:pt idx="6">
                  <c:v>22.7</c:v>
                </c:pt>
                <c:pt idx="7">
                  <c:v>25.8</c:v>
                </c:pt>
                <c:pt idx="8">
                  <c:v>25.7</c:v>
                </c:pt>
                <c:pt idx="9">
                  <c:v>16.4</c:v>
                </c:pt>
                <c:pt idx="10">
                  <c:v>17.1</c:v>
                </c:pt>
                <c:pt idx="11">
                  <c:v>22.1</c:v>
                </c:pt>
                <c:pt idx="12">
                  <c:v>15.7</c:v>
                </c:pt>
                <c:pt idx="13">
                  <c:v>15.1</c:v>
                </c:pt>
                <c:pt idx="14">
                  <c:v>17.1</c:v>
                </c:pt>
                <c:pt idx="15">
                  <c:v>16.6</c:v>
                </c:pt>
                <c:pt idx="16">
                  <c:v>18.4</c:v>
                </c:pt>
                <c:pt idx="17">
                  <c:v>13.9</c:v>
                </c:pt>
                <c:pt idx="18">
                  <c:v>17.5</c:v>
                </c:pt>
                <c:pt idx="19">
                  <c:v>17.9</c:v>
                </c:pt>
                <c:pt idx="20">
                  <c:v>17.8</c:v>
                </c:pt>
                <c:pt idx="21">
                  <c:v>17</c:v>
                </c:pt>
                <c:pt idx="22">
                  <c:v>18.7</c:v>
                </c:pt>
                <c:pt idx="23">
                  <c:v>17</c:v>
                </c:pt>
                <c:pt idx="24">
                  <c:v>11.6</c:v>
                </c:pt>
                <c:pt idx="25">
                  <c:v>14.9</c:v>
                </c:pt>
                <c:pt idx="26">
                  <c:v>19.7</c:v>
                </c:pt>
                <c:pt idx="27">
                  <c:v>20.2</c:v>
                </c:pt>
                <c:pt idx="28">
                  <c:v>19.2</c:v>
                </c:pt>
                <c:pt idx="29">
                  <c:v>18.3</c:v>
                </c:pt>
                <c:pt idx="30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1.2</c:v>
                </c:pt>
                <c:pt idx="1">
                  <c:v>10.6</c:v>
                </c:pt>
                <c:pt idx="2">
                  <c:v>3.1</c:v>
                </c:pt>
                <c:pt idx="3">
                  <c:v>0</c:v>
                </c:pt>
                <c:pt idx="4">
                  <c:v>2.9</c:v>
                </c:pt>
                <c:pt idx="5">
                  <c:v>3.9</c:v>
                </c:pt>
                <c:pt idx="6">
                  <c:v>9</c:v>
                </c:pt>
                <c:pt idx="7">
                  <c:v>10.8</c:v>
                </c:pt>
                <c:pt idx="8">
                  <c:v>11.9</c:v>
                </c:pt>
                <c:pt idx="9">
                  <c:v>11.7</c:v>
                </c:pt>
                <c:pt idx="10">
                  <c:v>11.1</c:v>
                </c:pt>
                <c:pt idx="11">
                  <c:v>10.2</c:v>
                </c:pt>
                <c:pt idx="12">
                  <c:v>9.4</c:v>
                </c:pt>
                <c:pt idx="13">
                  <c:v>2.5</c:v>
                </c:pt>
                <c:pt idx="14">
                  <c:v>1.8</c:v>
                </c:pt>
                <c:pt idx="15">
                  <c:v>2.8</c:v>
                </c:pt>
                <c:pt idx="16">
                  <c:v>2.4</c:v>
                </c:pt>
                <c:pt idx="17">
                  <c:v>10.7</c:v>
                </c:pt>
                <c:pt idx="18">
                  <c:v>9</c:v>
                </c:pt>
                <c:pt idx="19">
                  <c:v>11.6</c:v>
                </c:pt>
                <c:pt idx="20">
                  <c:v>11.7</c:v>
                </c:pt>
                <c:pt idx="21">
                  <c:v>7.2</c:v>
                </c:pt>
                <c:pt idx="22">
                  <c:v>5.6</c:v>
                </c:pt>
                <c:pt idx="23">
                  <c:v>5.4</c:v>
                </c:pt>
                <c:pt idx="24">
                  <c:v>7.2</c:v>
                </c:pt>
                <c:pt idx="25">
                  <c:v>8</c:v>
                </c:pt>
                <c:pt idx="26">
                  <c:v>3.7</c:v>
                </c:pt>
                <c:pt idx="27">
                  <c:v>6</c:v>
                </c:pt>
                <c:pt idx="28">
                  <c:v>5.1</c:v>
                </c:pt>
                <c:pt idx="29">
                  <c:v>10.3</c:v>
                </c:pt>
                <c:pt idx="30">
                  <c:v>9</c:v>
                </c:pt>
              </c:numCache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7125"/>
          <c:w val="0.063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0965"/>
          <c:w val="0.899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0.2</c:v>
                </c:pt>
                <c:pt idx="1">
                  <c:v>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0</c:v>
                </c:pt>
                <c:pt idx="8">
                  <c:v>1</c:v>
                </c:pt>
                <c:pt idx="9">
                  <c:v>24</c:v>
                </c:pt>
                <c:pt idx="10">
                  <c:v>2.3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</c:v>
                </c:pt>
                <c:pt idx="17">
                  <c:v>9.6</c:v>
                </c:pt>
                <c:pt idx="18">
                  <c:v>2.5</c:v>
                </c:pt>
                <c:pt idx="19">
                  <c:v>0.5</c:v>
                </c:pt>
                <c:pt idx="20">
                  <c:v>1.6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3.2</c:v>
                </c:pt>
              </c:numCache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48475"/>
          <c:w val="0.0477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0965"/>
          <c:w val="0.901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7.2</c:v>
                </c:pt>
                <c:pt idx="1">
                  <c:v>5.4</c:v>
                </c:pt>
                <c:pt idx="2">
                  <c:v>10.7</c:v>
                </c:pt>
                <c:pt idx="3">
                  <c:v>12.1</c:v>
                </c:pt>
                <c:pt idx="4">
                  <c:v>7</c:v>
                </c:pt>
                <c:pt idx="5">
                  <c:v>6</c:v>
                </c:pt>
                <c:pt idx="6">
                  <c:v>8.1</c:v>
                </c:pt>
                <c:pt idx="7">
                  <c:v>10</c:v>
                </c:pt>
                <c:pt idx="8">
                  <c:v>9.6</c:v>
                </c:pt>
                <c:pt idx="9">
                  <c:v>0</c:v>
                </c:pt>
                <c:pt idx="10">
                  <c:v>0.5</c:v>
                </c:pt>
                <c:pt idx="11">
                  <c:v>9</c:v>
                </c:pt>
                <c:pt idx="12">
                  <c:v>6.2</c:v>
                </c:pt>
                <c:pt idx="13">
                  <c:v>10.1</c:v>
                </c:pt>
                <c:pt idx="14">
                  <c:v>7</c:v>
                </c:pt>
                <c:pt idx="15">
                  <c:v>8</c:v>
                </c:pt>
                <c:pt idx="16">
                  <c:v>10.5</c:v>
                </c:pt>
                <c:pt idx="17">
                  <c:v>2.5</c:v>
                </c:pt>
                <c:pt idx="18">
                  <c:v>6</c:v>
                </c:pt>
                <c:pt idx="19">
                  <c:v>8.7</c:v>
                </c:pt>
                <c:pt idx="20">
                  <c:v>0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11.4</c:v>
                </c:pt>
                <c:pt idx="28">
                  <c:v>10.8</c:v>
                </c:pt>
                <c:pt idx="29">
                  <c:v>8.4</c:v>
                </c:pt>
                <c:pt idx="30">
                  <c:v>1</c:v>
                </c:pt>
              </c:numCache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25"/>
          <c:y val="0.48475"/>
          <c:w val="0.044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75"/>
          <c:w val="0.873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-2.4</c:v>
                </c:pt>
                <c:pt idx="1">
                  <c:v>9.7</c:v>
                </c:pt>
                <c:pt idx="2">
                  <c:v>-0.8</c:v>
                </c:pt>
                <c:pt idx="3">
                  <c:v>-3.3</c:v>
                </c:pt>
                <c:pt idx="4">
                  <c:v>-2.5</c:v>
                </c:pt>
                <c:pt idx="5">
                  <c:v>0</c:v>
                </c:pt>
                <c:pt idx="6">
                  <c:v>6.9</c:v>
                </c:pt>
                <c:pt idx="7">
                  <c:v>7.9</c:v>
                </c:pt>
                <c:pt idx="8">
                  <c:v>8.7</c:v>
                </c:pt>
                <c:pt idx="9">
                  <c:v>11.8</c:v>
                </c:pt>
                <c:pt idx="10">
                  <c:v>11.5</c:v>
                </c:pt>
                <c:pt idx="11">
                  <c:v>8.9</c:v>
                </c:pt>
                <c:pt idx="12">
                  <c:v>9.1</c:v>
                </c:pt>
                <c:pt idx="13">
                  <c:v>-0.8</c:v>
                </c:pt>
                <c:pt idx="14">
                  <c:v>-0.4</c:v>
                </c:pt>
                <c:pt idx="15">
                  <c:v>-1.6</c:v>
                </c:pt>
                <c:pt idx="16">
                  <c:v>-1.4</c:v>
                </c:pt>
                <c:pt idx="17">
                  <c:v>10.1</c:v>
                </c:pt>
                <c:pt idx="18">
                  <c:v>6.1</c:v>
                </c:pt>
                <c:pt idx="19">
                  <c:v>10</c:v>
                </c:pt>
                <c:pt idx="20">
                  <c:v>10.1</c:v>
                </c:pt>
                <c:pt idx="21">
                  <c:v>4</c:v>
                </c:pt>
                <c:pt idx="22">
                  <c:v>2.4</c:v>
                </c:pt>
                <c:pt idx="23">
                  <c:v>0.9</c:v>
                </c:pt>
                <c:pt idx="24">
                  <c:v>3.4</c:v>
                </c:pt>
                <c:pt idx="25">
                  <c:v>7.3</c:v>
                </c:pt>
                <c:pt idx="26">
                  <c:v>0.2</c:v>
                </c:pt>
                <c:pt idx="27">
                  <c:v>2</c:v>
                </c:pt>
                <c:pt idx="28">
                  <c:v>1.5</c:v>
                </c:pt>
                <c:pt idx="29">
                  <c:v>6</c:v>
                </c:pt>
                <c:pt idx="30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48825"/>
          <c:w val="0.074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75"/>
          <c:w val="0.876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10.7</c:v>
                </c:pt>
                <c:pt idx="1">
                  <c:v>12.2</c:v>
                </c:pt>
                <c:pt idx="2">
                  <c:v>10.1</c:v>
                </c:pt>
                <c:pt idx="3">
                  <c:v>7.6</c:v>
                </c:pt>
                <c:pt idx="4">
                  <c:v>8.1</c:v>
                </c:pt>
                <c:pt idx="5">
                  <c:v>13.7</c:v>
                </c:pt>
                <c:pt idx="6">
                  <c:v>16.2</c:v>
                </c:pt>
                <c:pt idx="7">
                  <c:v>18.4</c:v>
                </c:pt>
                <c:pt idx="8">
                  <c:v>15</c:v>
                </c:pt>
                <c:pt idx="9">
                  <c:v>14.6</c:v>
                </c:pt>
                <c:pt idx="10">
                  <c:v>13.4</c:v>
                </c:pt>
                <c:pt idx="11">
                  <c:v>13.4</c:v>
                </c:pt>
                <c:pt idx="12">
                  <c:v>14.1</c:v>
                </c:pt>
                <c:pt idx="13">
                  <c:v>15.5</c:v>
                </c:pt>
                <c:pt idx="14">
                  <c:v>15.1</c:v>
                </c:pt>
                <c:pt idx="15">
                  <c:v>9.8</c:v>
                </c:pt>
                <c:pt idx="16">
                  <c:v>11.8</c:v>
                </c:pt>
                <c:pt idx="17">
                  <c:v>12.5</c:v>
                </c:pt>
                <c:pt idx="18">
                  <c:v>12.9</c:v>
                </c:pt>
                <c:pt idx="19">
                  <c:v>13</c:v>
                </c:pt>
                <c:pt idx="20">
                  <c:v>16.1</c:v>
                </c:pt>
                <c:pt idx="21">
                  <c:v>16.5</c:v>
                </c:pt>
                <c:pt idx="22">
                  <c:v>14</c:v>
                </c:pt>
                <c:pt idx="23">
                  <c:v>16.1</c:v>
                </c:pt>
                <c:pt idx="24">
                  <c:v>12.1</c:v>
                </c:pt>
                <c:pt idx="25">
                  <c:v>12.9</c:v>
                </c:pt>
                <c:pt idx="26">
                  <c:v>19</c:v>
                </c:pt>
                <c:pt idx="27">
                  <c:v>15.5</c:v>
                </c:pt>
                <c:pt idx="28">
                  <c:v>14.5</c:v>
                </c:pt>
                <c:pt idx="29">
                  <c:v>14</c:v>
                </c:pt>
                <c:pt idx="30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7.6</c:v>
                </c:pt>
                <c:pt idx="1">
                  <c:v>11</c:v>
                </c:pt>
                <c:pt idx="2">
                  <c:v>8.1</c:v>
                </c:pt>
                <c:pt idx="3">
                  <c:v>6.9</c:v>
                </c:pt>
                <c:pt idx="4">
                  <c:v>8.4</c:v>
                </c:pt>
                <c:pt idx="5">
                  <c:v>11.5</c:v>
                </c:pt>
                <c:pt idx="6">
                  <c:v>13.6</c:v>
                </c:pt>
                <c:pt idx="7">
                  <c:v>14.8</c:v>
                </c:pt>
                <c:pt idx="8">
                  <c:v>14.1</c:v>
                </c:pt>
                <c:pt idx="9">
                  <c:v>14.7</c:v>
                </c:pt>
                <c:pt idx="10">
                  <c:v>13.5</c:v>
                </c:pt>
                <c:pt idx="11">
                  <c:v>12.7</c:v>
                </c:pt>
                <c:pt idx="12">
                  <c:v>13.5</c:v>
                </c:pt>
                <c:pt idx="13">
                  <c:v>11.9</c:v>
                </c:pt>
                <c:pt idx="14">
                  <c:v>11.8</c:v>
                </c:pt>
                <c:pt idx="15">
                  <c:v>10</c:v>
                </c:pt>
                <c:pt idx="16">
                  <c:v>11</c:v>
                </c:pt>
                <c:pt idx="17">
                  <c:v>13</c:v>
                </c:pt>
                <c:pt idx="18">
                  <c:v>12.1</c:v>
                </c:pt>
                <c:pt idx="19">
                  <c:v>12.5</c:v>
                </c:pt>
                <c:pt idx="20">
                  <c:v>15.1</c:v>
                </c:pt>
                <c:pt idx="21">
                  <c:v>13.4</c:v>
                </c:pt>
                <c:pt idx="22">
                  <c:v>13</c:v>
                </c:pt>
                <c:pt idx="23">
                  <c:v>13.3</c:v>
                </c:pt>
                <c:pt idx="24">
                  <c:v>12.2</c:v>
                </c:pt>
                <c:pt idx="25">
                  <c:v>12.3</c:v>
                </c:pt>
                <c:pt idx="26">
                  <c:v>14.1</c:v>
                </c:pt>
                <c:pt idx="27">
                  <c:v>14</c:v>
                </c:pt>
                <c:pt idx="28">
                  <c:v>13.2</c:v>
                </c:pt>
                <c:pt idx="29">
                  <c:v>13.3</c:v>
                </c:pt>
                <c:pt idx="30">
                  <c:v>13.4</c:v>
                </c:pt>
              </c:numCache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7125"/>
          <c:w val="0.07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75"/>
          <c:w val="0.86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8.8</c:v>
                </c:pt>
                <c:pt idx="1">
                  <c:v>8.9</c:v>
                </c:pt>
                <c:pt idx="2">
                  <c:v>9</c:v>
                </c:pt>
                <c:pt idx="3">
                  <c:v>9.1</c:v>
                </c:pt>
                <c:pt idx="4">
                  <c:v>9.2</c:v>
                </c:pt>
                <c:pt idx="5">
                  <c:v>9.5</c:v>
                </c:pt>
                <c:pt idx="6">
                  <c:v>9.9</c:v>
                </c:pt>
                <c:pt idx="7">
                  <c:v>10.1</c:v>
                </c:pt>
                <c:pt idx="8">
                  <c:v>10.5</c:v>
                </c:pt>
                <c:pt idx="9">
                  <c:v>10.9</c:v>
                </c:pt>
                <c:pt idx="10">
                  <c:v>12.5</c:v>
                </c:pt>
                <c:pt idx="11">
                  <c:v>11.3</c:v>
                </c:pt>
                <c:pt idx="12">
                  <c:v>11.6</c:v>
                </c:pt>
                <c:pt idx="13">
                  <c:v>11.7</c:v>
                </c:pt>
                <c:pt idx="14">
                  <c:v>11.5</c:v>
                </c:pt>
                <c:pt idx="15">
                  <c:v>11.5</c:v>
                </c:pt>
                <c:pt idx="16">
                  <c:v>11.4</c:v>
                </c:pt>
                <c:pt idx="17">
                  <c:v>11.5</c:v>
                </c:pt>
                <c:pt idx="18">
                  <c:v>11.7</c:v>
                </c:pt>
                <c:pt idx="19">
                  <c:v>11.8</c:v>
                </c:pt>
                <c:pt idx="20">
                  <c:v>11.8</c:v>
                </c:pt>
                <c:pt idx="21">
                  <c:v>11.9</c:v>
                </c:pt>
                <c:pt idx="22">
                  <c:v>12</c:v>
                </c:pt>
                <c:pt idx="23">
                  <c:v>12</c:v>
                </c:pt>
                <c:pt idx="24">
                  <c:v>12.1</c:v>
                </c:pt>
                <c:pt idx="25">
                  <c:v>12.1</c:v>
                </c:pt>
                <c:pt idx="26">
                  <c:v>12.1</c:v>
                </c:pt>
                <c:pt idx="27">
                  <c:v>12.1</c:v>
                </c:pt>
                <c:pt idx="28">
                  <c:v>12.1</c:v>
                </c:pt>
                <c:pt idx="29">
                  <c:v>12.2</c:v>
                </c:pt>
                <c:pt idx="30">
                  <c:v>12.4</c:v>
                </c:pt>
              </c:numCache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7125"/>
          <c:w val="0.078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675"/>
          <c:w val="0.88075"/>
          <c:h val="0.8355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1026.121993145242</c:v>
                </c:pt>
                <c:pt idx="1">
                  <c:v>1016.1129645624071</c:v>
                </c:pt>
                <c:pt idx="2">
                  <c:v>1024.812340290689</c:v>
                </c:pt>
                <c:pt idx="3">
                  <c:v>1025.8685496473365</c:v>
                </c:pt>
                <c:pt idx="4">
                  <c:v>1021.6436869691389</c:v>
                </c:pt>
                <c:pt idx="5">
                  <c:v>1012.5738648165689</c:v>
                </c:pt>
                <c:pt idx="6">
                  <c:v>1008.4571503463933</c:v>
                </c:pt>
                <c:pt idx="7">
                  <c:v>1008.5971655128976</c:v>
                </c:pt>
                <c:pt idx="8">
                  <c:v>1010.6990105937072</c:v>
                </c:pt>
                <c:pt idx="9">
                  <c:v>1008.6770485105604</c:v>
                </c:pt>
                <c:pt idx="10">
                  <c:v>1005.8556527921893</c:v>
                </c:pt>
                <c:pt idx="11">
                  <c:v>1005.8306967844375</c:v>
                </c:pt>
                <c:pt idx="12">
                  <c:v>1012.4508089161454</c:v>
                </c:pt>
                <c:pt idx="13">
                  <c:v>1021.3392660319487</c:v>
                </c:pt>
                <c:pt idx="14">
                  <c:v>1023.4769459082997</c:v>
                </c:pt>
                <c:pt idx="15">
                  <c:v>1021.9615817597828</c:v>
                </c:pt>
                <c:pt idx="16">
                  <c:v>1017.2672940484421</c:v>
                </c:pt>
                <c:pt idx="17">
                  <c:v>1002.4818881540056</c:v>
                </c:pt>
                <c:pt idx="18">
                  <c:v>1021.7339685009717</c:v>
                </c:pt>
                <c:pt idx="19">
                  <c:v>1012.3281285237052</c:v>
                </c:pt>
                <c:pt idx="20">
                  <c:v>1005.3841465032633</c:v>
                </c:pt>
                <c:pt idx="21">
                  <c:v>1006.9897758494907</c:v>
                </c:pt>
                <c:pt idx="22">
                  <c:v>1017.4369219030289</c:v>
                </c:pt>
                <c:pt idx="23">
                  <c:v>1023.793733851977</c:v>
                </c:pt>
                <c:pt idx="24">
                  <c:v>1020.1157404916459</c:v>
                </c:pt>
                <c:pt idx="25">
                  <c:v>1016.3334375760763</c:v>
                </c:pt>
                <c:pt idx="26">
                  <c:v>1018.6133022935334</c:v>
                </c:pt>
                <c:pt idx="27">
                  <c:v>1017.4047145163136</c:v>
                </c:pt>
                <c:pt idx="28">
                  <c:v>1015.7411918816841</c:v>
                </c:pt>
                <c:pt idx="29">
                  <c:v>1019.1438688145154</c:v>
                </c:pt>
                <c:pt idx="30">
                  <c:v>1019.8541230359704</c:v>
                </c:pt>
              </c:numCache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489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0965"/>
          <c:w val="0.849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6.330419980740542</c:v>
                </c:pt>
                <c:pt idx="1">
                  <c:v>9.969278083370922</c:v>
                </c:pt>
                <c:pt idx="2">
                  <c:v>4.733020667110419</c:v>
                </c:pt>
                <c:pt idx="3">
                  <c:v>5.821946964002724</c:v>
                </c:pt>
                <c:pt idx="4">
                  <c:v>6.484104192098102</c:v>
                </c:pt>
                <c:pt idx="5">
                  <c:v>7.65947321131056</c:v>
                </c:pt>
                <c:pt idx="6">
                  <c:v>10.340296432457222</c:v>
                </c:pt>
                <c:pt idx="7">
                  <c:v>15.505148172917991</c:v>
                </c:pt>
                <c:pt idx="8">
                  <c:v>11.661686318572876</c:v>
                </c:pt>
                <c:pt idx="9">
                  <c:v>11.398315385429184</c:v>
                </c:pt>
                <c:pt idx="10">
                  <c:v>12.331212244529857</c:v>
                </c:pt>
                <c:pt idx="11">
                  <c:v>11.142785727107055</c:v>
                </c:pt>
                <c:pt idx="12">
                  <c:v>9.952470038624941</c:v>
                </c:pt>
                <c:pt idx="13">
                  <c:v>2.616787455456531</c:v>
                </c:pt>
                <c:pt idx="14">
                  <c:v>6.200173630149981</c:v>
                </c:pt>
                <c:pt idx="15">
                  <c:v>6.675415931609045</c:v>
                </c:pt>
                <c:pt idx="16">
                  <c:v>8.61909682759247</c:v>
                </c:pt>
                <c:pt idx="17">
                  <c:v>10.417919271780297</c:v>
                </c:pt>
                <c:pt idx="18">
                  <c:v>10.269461725059136</c:v>
                </c:pt>
                <c:pt idx="19">
                  <c:v>9.980087998810161</c:v>
                </c:pt>
                <c:pt idx="20">
                  <c:v>11.838231095570425</c:v>
                </c:pt>
                <c:pt idx="21">
                  <c:v>9.506806071696579</c:v>
                </c:pt>
                <c:pt idx="22">
                  <c:v>9.633001996034848</c:v>
                </c:pt>
                <c:pt idx="23">
                  <c:v>6.207884477121859</c:v>
                </c:pt>
                <c:pt idx="24">
                  <c:v>6.731170940172896</c:v>
                </c:pt>
                <c:pt idx="25">
                  <c:v>9.099372564476505</c:v>
                </c:pt>
                <c:pt idx="26">
                  <c:v>11.355860015663302</c:v>
                </c:pt>
                <c:pt idx="27">
                  <c:v>10.433493185185691</c:v>
                </c:pt>
                <c:pt idx="28">
                  <c:v>10.013293243616618</c:v>
                </c:pt>
                <c:pt idx="29">
                  <c:v>9.0025722891217</c:v>
                </c:pt>
                <c:pt idx="30">
                  <c:v>9.857276917559078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48475"/>
          <c:w val="0.096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0.03275</cdr:y>
    </cdr:from>
    <cdr:to>
      <cdr:x>0.9155</cdr:x>
      <cdr:y>0.06925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219950" y="180975"/>
          <a:ext cx="7239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cb4327f-9d37-4ee2-8a31-1f9b762d30b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0.029</cdr:y>
    </cdr:from>
    <cdr:to>
      <cdr:x>0.879</cdr:x>
      <cdr:y>0.06575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6886575" y="161925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fc5b5a3-7ebc-45a0-baf0-19d6183b694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0.03625</cdr:y>
    </cdr:from>
    <cdr:to>
      <cdr:x>0.887</cdr:x>
      <cdr:y>0.073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6991350" y="200025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ee44c62-edfb-45ac-af43-49e38109afc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0.497</cdr:y>
    </cdr:from>
    <cdr:to>
      <cdr:x>0.518</cdr:x>
      <cdr:y>0.53425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410075" y="283845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09e0a58-b410-4943-a144-a5fc4b66f18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7.2 </a:t>
          </a:fld>
        </a:p>
      </cdr:txBody>
    </cdr:sp>
  </cdr:relSizeAnchor>
  <cdr:relSizeAnchor xmlns:cdr="http://schemas.openxmlformats.org/drawingml/2006/chartDrawing">
    <cdr:from>
      <cdr:x>0.78075</cdr:x>
      <cdr:y>0.02775</cdr:y>
    </cdr:from>
    <cdr:to>
      <cdr:x>0.8655</cdr:x>
      <cdr:y>0.064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6772275" y="152400"/>
          <a:ext cx="733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4dfbbfb-6503-4399-9c7e-25c0e61879a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0.0255</cdr:y>
    </cdr:from>
    <cdr:to>
      <cdr:x>0.92375</cdr:x>
      <cdr:y>0.062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267575" y="142875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dcc86d9-29e5-4758-b37d-d10ce1bc628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0.903</cdr:x>
      <cdr:y>0.064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086600" y="152400"/>
          <a:ext cx="752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3dd776e-7fd0-4930-b20c-2cbf4c22f03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</cdr:x>
      <cdr:y>0.029</cdr:y>
    </cdr:from>
    <cdr:to>
      <cdr:x>0.88775</cdr:x>
      <cdr:y>0.06575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6953250" y="161925"/>
          <a:ext cx="742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a5a14eb-4f11-4f97-a650-055d5feefe6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0.0385</cdr:y>
    </cdr:from>
    <cdr:to>
      <cdr:x>0.9085</cdr:x>
      <cdr:y>0.074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134225" y="219075"/>
          <a:ext cx="742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9834470-eae8-40d2-ad98-5411547b112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zoomScalePageLayoutView="0" workbookViewId="0" topLeftCell="A1">
      <pane ySplit="2340" topLeftCell="A1" activePane="bottomLeft" state="split"/>
      <selection pane="topLeft" activeCell="R2" sqref="R2"/>
      <selection pane="bottomLeft" activeCell="F22" sqref="F2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2016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11</v>
      </c>
      <c r="C9" s="65">
        <v>8.8</v>
      </c>
      <c r="D9" s="65">
        <v>14</v>
      </c>
      <c r="E9" s="65">
        <v>1.2</v>
      </c>
      <c r="F9" s="66">
        <f aca="true" t="shared" si="0" ref="F9:F39">AVERAGE(D9:E9)</f>
        <v>7.6</v>
      </c>
      <c r="G9" s="67">
        <f>100*(AJ9/AH9)</f>
        <v>72.88753239282005</v>
      </c>
      <c r="H9" s="67">
        <f aca="true" t="shared" si="1" ref="H9:H39">AK9</f>
        <v>6.330419980740542</v>
      </c>
      <c r="I9" s="68">
        <v>-2.4</v>
      </c>
      <c r="J9" s="66"/>
      <c r="K9" s="68">
        <v>10.7</v>
      </c>
      <c r="L9" s="65">
        <v>7.6</v>
      </c>
      <c r="M9" s="65"/>
      <c r="N9" s="65">
        <v>8</v>
      </c>
      <c r="O9" s="66">
        <v>8.8</v>
      </c>
      <c r="P9" s="69" t="s">
        <v>104</v>
      </c>
      <c r="Q9" s="70">
        <v>21</v>
      </c>
      <c r="R9" s="67">
        <v>7.2</v>
      </c>
      <c r="S9" s="67"/>
      <c r="T9" s="67">
        <v>0.2</v>
      </c>
      <c r="U9" s="67"/>
      <c r="V9" s="71">
        <v>7</v>
      </c>
      <c r="W9" s="64">
        <v>1015.7</v>
      </c>
      <c r="X9" s="121">
        <f aca="true" t="shared" si="2" ref="X9:X39">W9+AU17</f>
        <v>1026.121993145242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13.120234466007751</v>
      </c>
      <c r="AI9">
        <f aca="true" t="shared" si="5" ref="AI9:AI39">IF(W9&gt;=0,6.107*EXP(17.38*(C9/(239+C9))),6.107*EXP(22.44*(C9/(272.4+C9))))</f>
        <v>11.32081514642534</v>
      </c>
      <c r="AJ9">
        <f aca="true" t="shared" si="6" ref="AJ9:AJ39">IF(C9&gt;=0,AI9-(0.000799*1000*(B9-C9)),AI9-(0.00072*1000*(B9-C9)))</f>
        <v>9.563015146425341</v>
      </c>
      <c r="AK9">
        <f>239*LN(AJ9/6.107)/(17.38-LN(AJ9/6.107))</f>
        <v>6.330419980740542</v>
      </c>
      <c r="AM9">
        <f>COUNTIF(V9:V39,"&lt;1")</f>
        <v>2</v>
      </c>
      <c r="AN9">
        <f>COUNTIF(E9:E39,"&lt;0")</f>
        <v>0</v>
      </c>
      <c r="AO9">
        <f>COUNTIF(I9:I39,"&lt;0")</f>
        <v>8</v>
      </c>
      <c r="AP9">
        <f>COUNTIF(Q9:Q39,"&gt;=39")</f>
        <v>0</v>
      </c>
    </row>
    <row r="10" spans="1:37" ht="12.75">
      <c r="A10" s="72">
        <v>2</v>
      </c>
      <c r="B10" s="73">
        <v>14</v>
      </c>
      <c r="C10" s="74">
        <v>11.9</v>
      </c>
      <c r="D10" s="74">
        <v>14.8</v>
      </c>
      <c r="E10" s="74">
        <v>10.6</v>
      </c>
      <c r="F10" s="75">
        <f t="shared" si="0"/>
        <v>12.7</v>
      </c>
      <c r="G10" s="67">
        <f aca="true" t="shared" si="7" ref="G10:G39">100*(AJ10/AH10)</f>
        <v>76.65880897872688</v>
      </c>
      <c r="H10" s="76">
        <f t="shared" si="1"/>
        <v>9.969278083370922</v>
      </c>
      <c r="I10" s="77">
        <v>9.7</v>
      </c>
      <c r="J10" s="75"/>
      <c r="K10" s="77">
        <v>12.2</v>
      </c>
      <c r="L10" s="74">
        <v>11</v>
      </c>
      <c r="M10" s="74"/>
      <c r="N10" s="74">
        <v>8.5</v>
      </c>
      <c r="O10" s="75">
        <v>8.9</v>
      </c>
      <c r="P10" s="78" t="s">
        <v>105</v>
      </c>
      <c r="Q10" s="79">
        <v>32</v>
      </c>
      <c r="R10" s="76">
        <v>5.4</v>
      </c>
      <c r="S10" s="76"/>
      <c r="T10" s="76">
        <v>3.2</v>
      </c>
      <c r="U10" s="76"/>
      <c r="V10" s="80">
        <v>8</v>
      </c>
      <c r="W10" s="73">
        <v>1005.9</v>
      </c>
      <c r="X10" s="121">
        <f t="shared" si="2"/>
        <v>1016.1129645624071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15.977392985196072</v>
      </c>
      <c r="AI10">
        <f t="shared" si="5"/>
        <v>13.925979168301964</v>
      </c>
      <c r="AJ10">
        <f t="shared" si="6"/>
        <v>12.248079168301965</v>
      </c>
      <c r="AK10">
        <f aca="true" t="shared" si="12" ref="AK10:AK39">239*LN(AJ10/6.107)/(17.38-LN(AJ10/6.107))</f>
        <v>9.969278083370922</v>
      </c>
    </row>
    <row r="11" spans="1:37" ht="12.75">
      <c r="A11" s="63">
        <v>3</v>
      </c>
      <c r="B11" s="64">
        <v>10.9</v>
      </c>
      <c r="C11" s="65">
        <v>8.1</v>
      </c>
      <c r="D11" s="65">
        <v>15.1</v>
      </c>
      <c r="E11" s="65">
        <v>3.1</v>
      </c>
      <c r="F11" s="66">
        <f t="shared" si="0"/>
        <v>9.1</v>
      </c>
      <c r="G11" s="67">
        <f t="shared" si="7"/>
        <v>65.66716158434963</v>
      </c>
      <c r="H11" s="67">
        <f t="shared" si="1"/>
        <v>4.733020667110419</v>
      </c>
      <c r="I11" s="68">
        <v>-0.8</v>
      </c>
      <c r="J11" s="66"/>
      <c r="K11" s="68">
        <v>10.1</v>
      </c>
      <c r="L11" s="65">
        <v>8.1</v>
      </c>
      <c r="M11" s="65"/>
      <c r="N11" s="65">
        <v>8.9</v>
      </c>
      <c r="O11" s="66">
        <v>9</v>
      </c>
      <c r="P11" s="69" t="s">
        <v>108</v>
      </c>
      <c r="Q11" s="70">
        <v>25</v>
      </c>
      <c r="R11" s="67">
        <v>10.7</v>
      </c>
      <c r="S11" s="67"/>
      <c r="T11" s="67">
        <v>0</v>
      </c>
      <c r="U11" s="67"/>
      <c r="V11" s="71">
        <v>4</v>
      </c>
      <c r="W11" s="64">
        <v>1014.4</v>
      </c>
      <c r="X11" s="121">
        <f t="shared" si="2"/>
        <v>1024.812340290689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13.033290380870474</v>
      </c>
      <c r="AI11">
        <f t="shared" si="5"/>
        <v>10.795791854163713</v>
      </c>
      <c r="AJ11">
        <f t="shared" si="6"/>
        <v>8.558591854163712</v>
      </c>
      <c r="AK11">
        <f t="shared" si="12"/>
        <v>4.733020667110419</v>
      </c>
    </row>
    <row r="12" spans="1:37" ht="12.75">
      <c r="A12" s="72">
        <v>4</v>
      </c>
      <c r="B12" s="73">
        <v>12.4</v>
      </c>
      <c r="C12" s="74">
        <v>9.3</v>
      </c>
      <c r="D12" s="74">
        <v>18.1</v>
      </c>
      <c r="E12" s="74">
        <v>0</v>
      </c>
      <c r="F12" s="75">
        <f t="shared" si="0"/>
        <v>9.05</v>
      </c>
      <c r="G12" s="67">
        <f t="shared" si="7"/>
        <v>64.15005358424682</v>
      </c>
      <c r="H12" s="76">
        <f t="shared" si="1"/>
        <v>5.821946964002724</v>
      </c>
      <c r="I12" s="77">
        <v>-3.3</v>
      </c>
      <c r="J12" s="75"/>
      <c r="K12" s="77">
        <v>7.6</v>
      </c>
      <c r="L12" s="74">
        <v>6.9</v>
      </c>
      <c r="M12" s="74"/>
      <c r="N12" s="74">
        <v>9.1</v>
      </c>
      <c r="O12" s="75">
        <v>9.1</v>
      </c>
      <c r="P12" s="78" t="s">
        <v>109</v>
      </c>
      <c r="Q12" s="79">
        <v>22</v>
      </c>
      <c r="R12" s="76">
        <v>12.1</v>
      </c>
      <c r="S12" s="76"/>
      <c r="T12" s="76">
        <v>0</v>
      </c>
      <c r="U12" s="76"/>
      <c r="V12" s="80">
        <v>4</v>
      </c>
      <c r="W12" s="73">
        <v>1015.5</v>
      </c>
      <c r="X12" s="121">
        <f t="shared" si="2"/>
        <v>1025.8685496473365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0</v>
      </c>
      <c r="AF12">
        <f t="shared" si="4"/>
        <v>4</v>
      </c>
      <c r="AH12">
        <f t="shared" si="11"/>
        <v>14.392152154059962</v>
      </c>
      <c r="AI12">
        <f t="shared" si="5"/>
        <v>11.709473318755796</v>
      </c>
      <c r="AJ12">
        <f t="shared" si="6"/>
        <v>9.232573318755797</v>
      </c>
      <c r="AK12">
        <f t="shared" si="12"/>
        <v>5.821946964002724</v>
      </c>
    </row>
    <row r="13" spans="1:37" ht="12.75">
      <c r="A13" s="63">
        <v>5</v>
      </c>
      <c r="B13" s="64">
        <v>14.7</v>
      </c>
      <c r="C13" s="65">
        <v>10.7</v>
      </c>
      <c r="D13" s="65">
        <v>20.9</v>
      </c>
      <c r="E13" s="65">
        <v>2.9</v>
      </c>
      <c r="F13" s="66">
        <f t="shared" si="0"/>
        <v>11.899999999999999</v>
      </c>
      <c r="G13" s="67">
        <f t="shared" si="7"/>
        <v>57.8120770551568</v>
      </c>
      <c r="H13" s="67">
        <f t="shared" si="1"/>
        <v>6.484104192098102</v>
      </c>
      <c r="I13" s="68">
        <v>-2.5</v>
      </c>
      <c r="J13" s="66"/>
      <c r="K13" s="68">
        <v>8.1</v>
      </c>
      <c r="L13" s="65">
        <v>8.4</v>
      </c>
      <c r="M13" s="65"/>
      <c r="N13" s="65">
        <v>9.4</v>
      </c>
      <c r="O13" s="66">
        <v>9.2</v>
      </c>
      <c r="P13" s="69" t="s">
        <v>110</v>
      </c>
      <c r="Q13" s="70">
        <v>17</v>
      </c>
      <c r="R13" s="67">
        <v>7</v>
      </c>
      <c r="S13" s="67"/>
      <c r="T13" s="67">
        <v>0</v>
      </c>
      <c r="U13" s="67"/>
      <c r="V13" s="71">
        <v>0</v>
      </c>
      <c r="W13" s="64">
        <v>1011.4</v>
      </c>
      <c r="X13" s="121">
        <f t="shared" si="2"/>
        <v>1021.6436869691389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16.717824157058523</v>
      </c>
      <c r="AI13">
        <f t="shared" si="5"/>
        <v>12.86092138362429</v>
      </c>
      <c r="AJ13">
        <f t="shared" si="6"/>
        <v>9.664921383624291</v>
      </c>
      <c r="AK13">
        <f t="shared" si="12"/>
        <v>6.484104192098102</v>
      </c>
    </row>
    <row r="14" spans="1:37" ht="12.75">
      <c r="A14" s="72">
        <v>6</v>
      </c>
      <c r="B14" s="73">
        <v>14.1</v>
      </c>
      <c r="C14" s="74">
        <v>10.9</v>
      </c>
      <c r="D14" s="74">
        <v>21.8</v>
      </c>
      <c r="E14" s="74">
        <v>3.9</v>
      </c>
      <c r="F14" s="75">
        <f t="shared" si="0"/>
        <v>12.85</v>
      </c>
      <c r="G14" s="67">
        <f t="shared" si="7"/>
        <v>65.14674036846252</v>
      </c>
      <c r="H14" s="76">
        <f t="shared" si="1"/>
        <v>7.65947321131056</v>
      </c>
      <c r="I14" s="77">
        <v>0</v>
      </c>
      <c r="J14" s="75"/>
      <c r="K14" s="77">
        <v>13.7</v>
      </c>
      <c r="L14" s="74">
        <v>11.5</v>
      </c>
      <c r="M14" s="74"/>
      <c r="N14" s="74">
        <v>10</v>
      </c>
      <c r="O14" s="75">
        <v>9.5</v>
      </c>
      <c r="P14" s="78" t="s">
        <v>112</v>
      </c>
      <c r="Q14" s="79">
        <v>12</v>
      </c>
      <c r="R14" s="76">
        <v>6</v>
      </c>
      <c r="S14" s="76"/>
      <c r="T14" s="76">
        <v>0</v>
      </c>
      <c r="U14" s="76"/>
      <c r="V14" s="80">
        <v>6</v>
      </c>
      <c r="W14" s="73">
        <v>1002.4</v>
      </c>
      <c r="X14" s="121">
        <f t="shared" si="2"/>
        <v>1012.5738648165689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16.081373099585093</v>
      </c>
      <c r="AI14">
        <f t="shared" si="5"/>
        <v>13.033290380870474</v>
      </c>
      <c r="AJ14">
        <f t="shared" si="6"/>
        <v>10.476490380870475</v>
      </c>
      <c r="AK14">
        <f t="shared" si="12"/>
        <v>7.65947321131056</v>
      </c>
    </row>
    <row r="15" spans="1:37" ht="12.75">
      <c r="A15" s="63">
        <v>7</v>
      </c>
      <c r="B15" s="64">
        <v>13.4</v>
      </c>
      <c r="C15" s="65">
        <v>11.8</v>
      </c>
      <c r="D15" s="65">
        <v>22.7</v>
      </c>
      <c r="E15" s="65">
        <v>9</v>
      </c>
      <c r="F15" s="66">
        <f t="shared" si="0"/>
        <v>15.85</v>
      </c>
      <c r="G15" s="67">
        <f t="shared" si="7"/>
        <v>81.71352721110298</v>
      </c>
      <c r="H15" s="67">
        <f t="shared" si="1"/>
        <v>10.340296432457222</v>
      </c>
      <c r="I15" s="68">
        <v>6.9</v>
      </c>
      <c r="J15" s="66"/>
      <c r="K15" s="68">
        <v>16.2</v>
      </c>
      <c r="L15" s="65">
        <v>13.6</v>
      </c>
      <c r="M15" s="65"/>
      <c r="N15" s="65">
        <v>10.6</v>
      </c>
      <c r="O15" s="66">
        <v>9.9</v>
      </c>
      <c r="P15" s="69" t="s">
        <v>111</v>
      </c>
      <c r="Q15" s="70">
        <v>21</v>
      </c>
      <c r="R15" s="67">
        <v>8.1</v>
      </c>
      <c r="S15" s="67"/>
      <c r="T15" s="67">
        <v>1.5</v>
      </c>
      <c r="U15" s="67"/>
      <c r="V15" s="71">
        <v>3</v>
      </c>
      <c r="W15" s="64">
        <v>998.3</v>
      </c>
      <c r="X15" s="121">
        <f t="shared" si="2"/>
        <v>1008.4571503463933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15.365821170728879</v>
      </c>
      <c r="AI15">
        <f t="shared" si="5"/>
        <v>13.834354463552966</v>
      </c>
      <c r="AJ15">
        <f t="shared" si="6"/>
        <v>12.555954463552967</v>
      </c>
      <c r="AK15">
        <f t="shared" si="12"/>
        <v>10.340296432457222</v>
      </c>
    </row>
    <row r="16" spans="1:37" ht="12.75">
      <c r="A16" s="72">
        <v>8</v>
      </c>
      <c r="B16" s="73">
        <v>21</v>
      </c>
      <c r="C16" s="74">
        <v>17.7</v>
      </c>
      <c r="D16" s="74">
        <v>25.8</v>
      </c>
      <c r="E16" s="74">
        <v>10.8</v>
      </c>
      <c r="F16" s="75">
        <f t="shared" si="0"/>
        <v>18.3</v>
      </c>
      <c r="G16" s="67">
        <f t="shared" si="7"/>
        <v>70.82683719859224</v>
      </c>
      <c r="H16" s="76">
        <f t="shared" si="1"/>
        <v>15.505148172917991</v>
      </c>
      <c r="I16" s="77">
        <v>7.9</v>
      </c>
      <c r="J16" s="75"/>
      <c r="K16" s="77">
        <v>18.4</v>
      </c>
      <c r="L16" s="74">
        <v>14.8</v>
      </c>
      <c r="M16" s="74"/>
      <c r="N16" s="74">
        <v>11.2</v>
      </c>
      <c r="O16" s="75">
        <v>10.1</v>
      </c>
      <c r="P16" s="78" t="s">
        <v>111</v>
      </c>
      <c r="Q16" s="79">
        <v>17</v>
      </c>
      <c r="R16" s="76">
        <v>10</v>
      </c>
      <c r="S16" s="76"/>
      <c r="T16" s="76">
        <v>0</v>
      </c>
      <c r="U16" s="76"/>
      <c r="V16" s="80">
        <v>1</v>
      </c>
      <c r="W16" s="73">
        <v>998.7</v>
      </c>
      <c r="X16" s="121">
        <f t="shared" si="2"/>
        <v>1008.5971655128976</v>
      </c>
      <c r="Y16" s="127">
        <v>0</v>
      </c>
      <c r="Z16" s="134">
        <v>0</v>
      </c>
      <c r="AA16" s="127">
        <v>0</v>
      </c>
      <c r="AB16">
        <f t="shared" si="8"/>
        <v>8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24.858627739217194</v>
      </c>
      <c r="AI16">
        <f t="shared" si="5"/>
        <v>20.243279798659454</v>
      </c>
      <c r="AJ16">
        <f t="shared" si="6"/>
        <v>17.606579798659453</v>
      </c>
      <c r="AK16">
        <f t="shared" si="12"/>
        <v>15.505148172917991</v>
      </c>
    </row>
    <row r="17" spans="1:47" ht="12.75">
      <c r="A17" s="63">
        <v>9</v>
      </c>
      <c r="B17" s="64">
        <v>15.7</v>
      </c>
      <c r="C17" s="65">
        <v>13.5</v>
      </c>
      <c r="D17" s="65">
        <v>25.7</v>
      </c>
      <c r="E17" s="65">
        <v>11.9</v>
      </c>
      <c r="F17" s="66">
        <f t="shared" si="0"/>
        <v>18.8</v>
      </c>
      <c r="G17" s="67">
        <f t="shared" si="7"/>
        <v>76.89396442812856</v>
      </c>
      <c r="H17" s="67">
        <f t="shared" si="1"/>
        <v>11.661686318572876</v>
      </c>
      <c r="I17" s="68">
        <v>8.7</v>
      </c>
      <c r="J17" s="66"/>
      <c r="K17" s="68">
        <v>15</v>
      </c>
      <c r="L17" s="65">
        <v>14.1</v>
      </c>
      <c r="M17" s="65"/>
      <c r="N17" s="65">
        <v>12</v>
      </c>
      <c r="O17" s="66">
        <v>10.5</v>
      </c>
      <c r="P17" s="69" t="s">
        <v>120</v>
      </c>
      <c r="Q17" s="70">
        <v>26</v>
      </c>
      <c r="R17" s="67">
        <v>9.6</v>
      </c>
      <c r="S17" s="67"/>
      <c r="T17" s="67">
        <v>1</v>
      </c>
      <c r="U17" s="67"/>
      <c r="V17" s="71">
        <v>2</v>
      </c>
      <c r="W17" s="64">
        <v>1000.6</v>
      </c>
      <c r="X17" s="121">
        <f t="shared" si="2"/>
        <v>1010.6990105937072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17.82779541421407</v>
      </c>
      <c r="AI17">
        <f t="shared" si="5"/>
        <v>15.4662986641253</v>
      </c>
      <c r="AJ17">
        <f t="shared" si="6"/>
        <v>13.708498664125301</v>
      </c>
      <c r="AK17">
        <f t="shared" si="12"/>
        <v>11.661686318572876</v>
      </c>
      <c r="AU17">
        <f aca="true" t="shared" si="13" ref="AU17:AU47">W9*(10^(85/(18429.1+(67.53*B9)+(0.003*31)))-1)</f>
        <v>10.421993145241865</v>
      </c>
    </row>
    <row r="18" spans="1:47" ht="12.75">
      <c r="A18" s="72">
        <v>10</v>
      </c>
      <c r="B18" s="73">
        <v>12.9</v>
      </c>
      <c r="C18" s="74">
        <v>12.1</v>
      </c>
      <c r="D18" s="74">
        <v>16.4</v>
      </c>
      <c r="E18" s="74">
        <v>11.7</v>
      </c>
      <c r="F18" s="75">
        <f t="shared" si="0"/>
        <v>14.049999999999999</v>
      </c>
      <c r="G18" s="67">
        <f t="shared" si="7"/>
        <v>90.58393631776025</v>
      </c>
      <c r="H18" s="76">
        <f t="shared" si="1"/>
        <v>11.398315385429184</v>
      </c>
      <c r="I18" s="77">
        <v>11.8</v>
      </c>
      <c r="J18" s="75"/>
      <c r="K18" s="77">
        <v>14.6</v>
      </c>
      <c r="L18" s="74">
        <v>14.7</v>
      </c>
      <c r="M18" s="74"/>
      <c r="N18" s="74">
        <v>12.5</v>
      </c>
      <c r="O18" s="75">
        <v>10.9</v>
      </c>
      <c r="P18" s="78" t="s">
        <v>119</v>
      </c>
      <c r="Q18" s="79">
        <v>20</v>
      </c>
      <c r="R18" s="76">
        <v>0</v>
      </c>
      <c r="S18" s="76"/>
      <c r="T18" s="76">
        <v>24</v>
      </c>
      <c r="U18" s="76"/>
      <c r="V18" s="80">
        <v>8</v>
      </c>
      <c r="W18" s="73">
        <v>998.5</v>
      </c>
      <c r="X18" s="121">
        <f t="shared" si="2"/>
        <v>1008.6770485105604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10</v>
      </c>
      <c r="AF18">
        <f t="shared" si="4"/>
        <v>0</v>
      </c>
      <c r="AH18">
        <f t="shared" si="11"/>
        <v>14.871986197959439</v>
      </c>
      <c r="AI18">
        <f t="shared" si="5"/>
        <v>14.110830506745673</v>
      </c>
      <c r="AJ18">
        <f t="shared" si="6"/>
        <v>13.471630506745672</v>
      </c>
      <c r="AK18">
        <f t="shared" si="12"/>
        <v>11.398315385429184</v>
      </c>
      <c r="AU18">
        <f t="shared" si="13"/>
        <v>10.212964562407148</v>
      </c>
    </row>
    <row r="19" spans="1:47" ht="12.75">
      <c r="A19" s="63">
        <v>11</v>
      </c>
      <c r="B19" s="64">
        <v>12.7</v>
      </c>
      <c r="C19" s="65">
        <v>12.5</v>
      </c>
      <c r="D19" s="65">
        <v>17.1</v>
      </c>
      <c r="E19" s="65">
        <v>11.1</v>
      </c>
      <c r="F19" s="66">
        <f t="shared" si="0"/>
        <v>14.100000000000001</v>
      </c>
      <c r="G19" s="67">
        <f t="shared" si="7"/>
        <v>97.60752838642046</v>
      </c>
      <c r="H19" s="67">
        <f t="shared" si="1"/>
        <v>12.331212244529857</v>
      </c>
      <c r="I19" s="68">
        <v>11.5</v>
      </c>
      <c r="J19" s="66"/>
      <c r="K19" s="68">
        <v>13.4</v>
      </c>
      <c r="L19" s="65">
        <v>13.5</v>
      </c>
      <c r="M19" s="65"/>
      <c r="N19" s="65">
        <v>13.5</v>
      </c>
      <c r="O19" s="66">
        <v>12.5</v>
      </c>
      <c r="P19" s="69" t="s">
        <v>120</v>
      </c>
      <c r="Q19" s="70">
        <v>17</v>
      </c>
      <c r="R19" s="67">
        <v>0.5</v>
      </c>
      <c r="S19" s="67"/>
      <c r="T19" s="67">
        <v>2.3</v>
      </c>
      <c r="U19" s="67"/>
      <c r="V19" s="71">
        <v>8</v>
      </c>
      <c r="W19" s="64">
        <v>995.7</v>
      </c>
      <c r="X19" s="121">
        <f t="shared" si="2"/>
        <v>1005.8556527921893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14.678391653320906</v>
      </c>
      <c r="AI19">
        <f t="shared" si="5"/>
        <v>14.487015299685174</v>
      </c>
      <c r="AJ19">
        <f t="shared" si="6"/>
        <v>14.327215299685175</v>
      </c>
      <c r="AK19">
        <f t="shared" si="12"/>
        <v>12.331212244529857</v>
      </c>
      <c r="AU19">
        <f t="shared" si="13"/>
        <v>10.412340290689139</v>
      </c>
    </row>
    <row r="20" spans="1:47" ht="12.75">
      <c r="A20" s="72">
        <v>12</v>
      </c>
      <c r="B20" s="73">
        <v>13.4</v>
      </c>
      <c r="C20" s="74">
        <v>12.2</v>
      </c>
      <c r="D20" s="74">
        <v>22.1</v>
      </c>
      <c r="E20" s="74">
        <v>10.2</v>
      </c>
      <c r="F20" s="75">
        <f t="shared" si="0"/>
        <v>16.15</v>
      </c>
      <c r="G20" s="67">
        <f t="shared" si="7"/>
        <v>86.1995092328327</v>
      </c>
      <c r="H20" s="76">
        <f t="shared" si="1"/>
        <v>11.142785727107055</v>
      </c>
      <c r="I20" s="77">
        <v>8.9</v>
      </c>
      <c r="J20" s="75"/>
      <c r="K20" s="77">
        <v>13.4</v>
      </c>
      <c r="L20" s="74">
        <v>12.7</v>
      </c>
      <c r="M20" s="74"/>
      <c r="N20" s="74">
        <v>12.5</v>
      </c>
      <c r="O20" s="75">
        <v>11.3</v>
      </c>
      <c r="P20" s="78" t="s">
        <v>124</v>
      </c>
      <c r="Q20" s="79">
        <v>24</v>
      </c>
      <c r="R20" s="76">
        <v>9</v>
      </c>
      <c r="S20" s="76"/>
      <c r="T20" s="76">
        <v>0</v>
      </c>
      <c r="U20" s="76"/>
      <c r="V20" s="80">
        <v>1</v>
      </c>
      <c r="W20" s="73">
        <v>995.7</v>
      </c>
      <c r="X20" s="121">
        <f t="shared" si="2"/>
        <v>1005.8306967844375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15.365821170728879</v>
      </c>
      <c r="AI20">
        <f t="shared" si="5"/>
        <v>14.204062438763</v>
      </c>
      <c r="AJ20">
        <f t="shared" si="6"/>
        <v>13.245262438763</v>
      </c>
      <c r="AK20">
        <f t="shared" si="12"/>
        <v>11.142785727107055</v>
      </c>
      <c r="AU20">
        <f t="shared" si="13"/>
        <v>10.368549647336579</v>
      </c>
    </row>
    <row r="21" spans="1:47" ht="12.75">
      <c r="A21" s="63">
        <v>13</v>
      </c>
      <c r="B21" s="64">
        <v>11.9</v>
      </c>
      <c r="C21" s="65">
        <v>10.9</v>
      </c>
      <c r="D21" s="65">
        <v>15.7</v>
      </c>
      <c r="E21" s="65">
        <v>9.4</v>
      </c>
      <c r="F21" s="66">
        <f t="shared" si="0"/>
        <v>12.55</v>
      </c>
      <c r="G21" s="67">
        <f t="shared" si="7"/>
        <v>87.85228121493907</v>
      </c>
      <c r="H21" s="67">
        <f t="shared" si="1"/>
        <v>9.952470038624941</v>
      </c>
      <c r="I21" s="68">
        <v>9.1</v>
      </c>
      <c r="J21" s="66"/>
      <c r="K21" s="68">
        <v>14.1</v>
      </c>
      <c r="L21" s="65">
        <v>13.5</v>
      </c>
      <c r="M21" s="65"/>
      <c r="N21" s="65">
        <v>12.6</v>
      </c>
      <c r="O21" s="66">
        <v>11.6</v>
      </c>
      <c r="P21" s="69" t="s">
        <v>125</v>
      </c>
      <c r="Q21" s="70">
        <v>32</v>
      </c>
      <c r="R21" s="67">
        <v>6.2</v>
      </c>
      <c r="S21" s="67"/>
      <c r="T21" s="67">
        <v>0</v>
      </c>
      <c r="U21" s="67"/>
      <c r="V21" s="71">
        <v>7</v>
      </c>
      <c r="W21" s="64">
        <v>1002.2</v>
      </c>
      <c r="X21" s="121">
        <f t="shared" si="2"/>
        <v>1012.4508089161454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13.925979168301964</v>
      </c>
      <c r="AI21">
        <f t="shared" si="5"/>
        <v>13.033290380870474</v>
      </c>
      <c r="AJ21">
        <f t="shared" si="6"/>
        <v>12.234290380870474</v>
      </c>
      <c r="AK21">
        <f t="shared" si="12"/>
        <v>9.952470038624941</v>
      </c>
      <c r="AU21">
        <f t="shared" si="13"/>
        <v>10.243686969138935</v>
      </c>
    </row>
    <row r="22" spans="1:47" ht="12.75">
      <c r="A22" s="72">
        <v>14</v>
      </c>
      <c r="B22" s="73">
        <v>9.2</v>
      </c>
      <c r="C22" s="74">
        <v>6.4</v>
      </c>
      <c r="D22" s="74">
        <v>15.1</v>
      </c>
      <c r="E22" s="74">
        <v>2.5</v>
      </c>
      <c r="F22" s="75">
        <f t="shared" si="0"/>
        <v>8.8</v>
      </c>
      <c r="G22" s="67">
        <f t="shared" si="7"/>
        <v>63.381927780784885</v>
      </c>
      <c r="H22" s="76">
        <f t="shared" si="1"/>
        <v>2.616787455456531</v>
      </c>
      <c r="I22" s="77">
        <v>-0.8</v>
      </c>
      <c r="J22" s="75"/>
      <c r="K22" s="77">
        <v>15.5</v>
      </c>
      <c r="L22" s="74">
        <v>11.9</v>
      </c>
      <c r="M22" s="74"/>
      <c r="N22" s="74">
        <v>12.1</v>
      </c>
      <c r="O22" s="75">
        <v>11.7</v>
      </c>
      <c r="P22" s="78" t="s">
        <v>112</v>
      </c>
      <c r="Q22" s="79">
        <v>14</v>
      </c>
      <c r="R22" s="76">
        <v>10.1</v>
      </c>
      <c r="S22" s="76"/>
      <c r="T22" s="76">
        <v>0</v>
      </c>
      <c r="U22" s="76"/>
      <c r="V22" s="80">
        <v>4</v>
      </c>
      <c r="W22" s="73">
        <v>1010.9</v>
      </c>
      <c r="X22" s="121">
        <f t="shared" si="2"/>
        <v>1021.3392660319487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11.630815163633265</v>
      </c>
      <c r="AI22">
        <f t="shared" si="5"/>
        <v>9.609034867330614</v>
      </c>
      <c r="AJ22">
        <f t="shared" si="6"/>
        <v>7.371834867330614</v>
      </c>
      <c r="AK22">
        <f t="shared" si="12"/>
        <v>2.616787455456531</v>
      </c>
      <c r="AU22">
        <f t="shared" si="13"/>
        <v>10.173864816568882</v>
      </c>
    </row>
    <row r="23" spans="1:47" ht="12.75">
      <c r="A23" s="63">
        <v>15</v>
      </c>
      <c r="B23" s="64">
        <v>11.5</v>
      </c>
      <c r="C23" s="65">
        <v>9</v>
      </c>
      <c r="D23" s="65">
        <v>17.1</v>
      </c>
      <c r="E23" s="65">
        <v>1.8</v>
      </c>
      <c r="F23" s="66">
        <f t="shared" si="0"/>
        <v>9.450000000000001</v>
      </c>
      <c r="G23" s="67">
        <f t="shared" si="7"/>
        <v>69.87861142819283</v>
      </c>
      <c r="H23" s="67">
        <f t="shared" si="1"/>
        <v>6.200173630149981</v>
      </c>
      <c r="I23" s="68">
        <v>-0.4</v>
      </c>
      <c r="J23" s="66"/>
      <c r="K23" s="68">
        <v>15.1</v>
      </c>
      <c r="L23" s="65">
        <v>11.8</v>
      </c>
      <c r="M23" s="65"/>
      <c r="N23" s="65">
        <v>11.9</v>
      </c>
      <c r="O23" s="66">
        <v>11.5</v>
      </c>
      <c r="P23" s="69" t="s">
        <v>130</v>
      </c>
      <c r="Q23" s="70">
        <v>15</v>
      </c>
      <c r="R23" s="67">
        <v>7</v>
      </c>
      <c r="S23" s="67"/>
      <c r="T23" s="67">
        <v>0</v>
      </c>
      <c r="U23" s="67"/>
      <c r="V23" s="71">
        <v>4</v>
      </c>
      <c r="W23" s="64">
        <v>1013.1</v>
      </c>
      <c r="X23" s="121">
        <f t="shared" si="2"/>
        <v>1023.4769459082997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13.56265263970658</v>
      </c>
      <c r="AI23">
        <f t="shared" si="5"/>
        <v>11.474893337456098</v>
      </c>
      <c r="AJ23">
        <f t="shared" si="6"/>
        <v>9.477393337456098</v>
      </c>
      <c r="AK23">
        <f t="shared" si="12"/>
        <v>6.200173630149981</v>
      </c>
      <c r="AU23">
        <f t="shared" si="13"/>
        <v>10.157150346393355</v>
      </c>
    </row>
    <row r="24" spans="1:47" ht="12.75">
      <c r="A24" s="72">
        <v>16</v>
      </c>
      <c r="B24" s="73">
        <v>11.5</v>
      </c>
      <c r="C24" s="74">
        <v>9.2</v>
      </c>
      <c r="D24" s="74">
        <v>16.6</v>
      </c>
      <c r="E24" s="74">
        <v>2.8</v>
      </c>
      <c r="F24" s="75">
        <f t="shared" si="0"/>
        <v>9.700000000000001</v>
      </c>
      <c r="G24" s="67">
        <f t="shared" si="7"/>
        <v>72.20648809483285</v>
      </c>
      <c r="H24" s="76">
        <f t="shared" si="1"/>
        <v>6.675415931609045</v>
      </c>
      <c r="I24" s="77">
        <v>-1.6</v>
      </c>
      <c r="J24" s="75"/>
      <c r="K24" s="77">
        <v>9.8</v>
      </c>
      <c r="L24" s="74">
        <v>10</v>
      </c>
      <c r="M24" s="74"/>
      <c r="N24" s="74">
        <v>11.7</v>
      </c>
      <c r="O24" s="75">
        <v>11.5</v>
      </c>
      <c r="P24" s="78" t="s">
        <v>130</v>
      </c>
      <c r="Q24" s="79">
        <v>13</v>
      </c>
      <c r="R24" s="76">
        <v>8</v>
      </c>
      <c r="S24" s="76"/>
      <c r="T24" s="76">
        <v>0</v>
      </c>
      <c r="U24" s="76"/>
      <c r="V24" s="80">
        <v>4</v>
      </c>
      <c r="W24" s="73">
        <v>1011.6</v>
      </c>
      <c r="X24" s="121">
        <f t="shared" si="2"/>
        <v>1021.9615817597828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13.56265263970658</v>
      </c>
      <c r="AI24">
        <f t="shared" si="5"/>
        <v>11.630815163633265</v>
      </c>
      <c r="AJ24">
        <f t="shared" si="6"/>
        <v>9.793115163633264</v>
      </c>
      <c r="AK24">
        <f t="shared" si="12"/>
        <v>6.675415931609045</v>
      </c>
      <c r="AU24">
        <f t="shared" si="13"/>
        <v>9.897165512897523</v>
      </c>
    </row>
    <row r="25" spans="1:47" ht="12.75">
      <c r="A25" s="63">
        <v>17</v>
      </c>
      <c r="B25" s="64">
        <v>12.8</v>
      </c>
      <c r="C25" s="65">
        <v>10.7</v>
      </c>
      <c r="D25" s="65">
        <v>18.4</v>
      </c>
      <c r="E25" s="65">
        <v>2.4</v>
      </c>
      <c r="F25" s="66">
        <f t="shared" si="0"/>
        <v>10.399999999999999</v>
      </c>
      <c r="G25" s="67">
        <f t="shared" si="7"/>
        <v>75.6892675856579</v>
      </c>
      <c r="H25" s="67">
        <f t="shared" si="1"/>
        <v>8.61909682759247</v>
      </c>
      <c r="I25" s="68">
        <v>-1.4</v>
      </c>
      <c r="J25" s="66"/>
      <c r="K25" s="68">
        <v>11.8</v>
      </c>
      <c r="L25" s="65">
        <v>11</v>
      </c>
      <c r="M25" s="65"/>
      <c r="N25" s="65">
        <v>11.8</v>
      </c>
      <c r="O25" s="66">
        <v>11.4</v>
      </c>
      <c r="P25" s="69" t="s">
        <v>109</v>
      </c>
      <c r="Q25" s="70">
        <v>21</v>
      </c>
      <c r="R25" s="67">
        <v>10.5</v>
      </c>
      <c r="S25" s="67"/>
      <c r="T25" s="67">
        <v>3.2</v>
      </c>
      <c r="U25" s="67"/>
      <c r="V25" s="71">
        <v>5</v>
      </c>
      <c r="W25" s="64">
        <v>1007</v>
      </c>
      <c r="X25" s="121">
        <f t="shared" si="2"/>
        <v>1017.2672940484421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14.77491028826301</v>
      </c>
      <c r="AI25">
        <f t="shared" si="5"/>
        <v>12.86092138362429</v>
      </c>
      <c r="AJ25">
        <f t="shared" si="6"/>
        <v>11.18302138362429</v>
      </c>
      <c r="AK25">
        <f t="shared" si="12"/>
        <v>8.61909682759247</v>
      </c>
      <c r="AU25">
        <f t="shared" si="13"/>
        <v>10.099010593707115</v>
      </c>
    </row>
    <row r="26" spans="1:47" ht="12.75">
      <c r="A26" s="72">
        <v>18</v>
      </c>
      <c r="B26" s="73">
        <v>11</v>
      </c>
      <c r="C26" s="74">
        <v>10.7</v>
      </c>
      <c r="D26" s="74">
        <v>13.9</v>
      </c>
      <c r="E26" s="74">
        <v>10.7</v>
      </c>
      <c r="F26" s="75">
        <f t="shared" si="0"/>
        <v>12.3</v>
      </c>
      <c r="G26" s="67">
        <f t="shared" si="7"/>
        <v>96.19661459803697</v>
      </c>
      <c r="H26" s="76">
        <f t="shared" si="1"/>
        <v>10.417919271780297</v>
      </c>
      <c r="I26" s="77">
        <v>10.1</v>
      </c>
      <c r="J26" s="75"/>
      <c r="K26" s="77">
        <v>12.5</v>
      </c>
      <c r="L26" s="74">
        <v>13</v>
      </c>
      <c r="M26" s="74"/>
      <c r="N26" s="74">
        <v>12.1</v>
      </c>
      <c r="O26" s="75">
        <v>11.5</v>
      </c>
      <c r="P26" s="78" t="s">
        <v>152</v>
      </c>
      <c r="Q26" s="79">
        <v>16</v>
      </c>
      <c r="R26" s="76">
        <v>2.5</v>
      </c>
      <c r="S26" s="76"/>
      <c r="T26" s="76">
        <v>9.6</v>
      </c>
      <c r="U26" s="76"/>
      <c r="V26" s="80">
        <v>8</v>
      </c>
      <c r="W26" s="73">
        <v>992.3</v>
      </c>
      <c r="X26" s="121">
        <f t="shared" si="2"/>
        <v>1002.4818881540056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13.120234466007751</v>
      </c>
      <c r="AI26">
        <f t="shared" si="5"/>
        <v>12.86092138362429</v>
      </c>
      <c r="AJ26">
        <f t="shared" si="6"/>
        <v>12.62122138362429</v>
      </c>
      <c r="AK26">
        <f t="shared" si="12"/>
        <v>10.417919271780297</v>
      </c>
      <c r="AU26">
        <f t="shared" si="13"/>
        <v>10.177048510560446</v>
      </c>
    </row>
    <row r="27" spans="1:47" ht="12.75">
      <c r="A27" s="63">
        <v>19</v>
      </c>
      <c r="B27" s="64">
        <v>12.2</v>
      </c>
      <c r="C27" s="65">
        <v>11.2</v>
      </c>
      <c r="D27" s="65">
        <v>17.5</v>
      </c>
      <c r="E27" s="65">
        <v>9</v>
      </c>
      <c r="F27" s="66">
        <f t="shared" si="0"/>
        <v>13.25</v>
      </c>
      <c r="G27" s="67">
        <f t="shared" si="7"/>
        <v>87.97943940190493</v>
      </c>
      <c r="H27" s="67">
        <f t="shared" si="1"/>
        <v>10.269461725059136</v>
      </c>
      <c r="I27" s="68">
        <v>6.1</v>
      </c>
      <c r="J27" s="66"/>
      <c r="K27" s="68">
        <v>12.9</v>
      </c>
      <c r="L27" s="65">
        <v>12.1</v>
      </c>
      <c r="M27" s="65"/>
      <c r="N27" s="65">
        <v>12.6</v>
      </c>
      <c r="O27" s="66">
        <v>11.7</v>
      </c>
      <c r="P27" s="69" t="s">
        <v>153</v>
      </c>
      <c r="Q27" s="70">
        <v>16</v>
      </c>
      <c r="R27" s="67">
        <v>6</v>
      </c>
      <c r="S27" s="67"/>
      <c r="T27" s="67">
        <v>2.5</v>
      </c>
      <c r="U27" s="67"/>
      <c r="V27" s="71">
        <v>8</v>
      </c>
      <c r="W27" s="64">
        <v>1011.4</v>
      </c>
      <c r="X27" s="121">
        <f t="shared" si="2"/>
        <v>1021.7339685009717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14.204062438763</v>
      </c>
      <c r="AI27">
        <f t="shared" si="5"/>
        <v>13.295654505920231</v>
      </c>
      <c r="AJ27">
        <f t="shared" si="6"/>
        <v>12.496654505920231</v>
      </c>
      <c r="AK27">
        <f t="shared" si="12"/>
        <v>10.269461725059136</v>
      </c>
      <c r="AU27">
        <f t="shared" si="13"/>
        <v>10.155652792189246</v>
      </c>
    </row>
    <row r="28" spans="1:47" ht="12.75">
      <c r="A28" s="72">
        <v>20</v>
      </c>
      <c r="B28" s="73">
        <v>12.5</v>
      </c>
      <c r="C28" s="74">
        <v>11.2</v>
      </c>
      <c r="D28" s="74">
        <v>17.9</v>
      </c>
      <c r="E28" s="74">
        <v>11.6</v>
      </c>
      <c r="F28" s="75">
        <f t="shared" si="0"/>
        <v>14.75</v>
      </c>
      <c r="G28" s="67">
        <f t="shared" si="7"/>
        <v>84.60648554838342</v>
      </c>
      <c r="H28" s="76">
        <f t="shared" si="1"/>
        <v>9.980087998810161</v>
      </c>
      <c r="I28" s="77">
        <v>10</v>
      </c>
      <c r="J28" s="75"/>
      <c r="K28" s="77">
        <v>13</v>
      </c>
      <c r="L28" s="74">
        <v>12.5</v>
      </c>
      <c r="M28" s="74"/>
      <c r="N28" s="74">
        <v>12.4</v>
      </c>
      <c r="O28" s="75">
        <v>11.8</v>
      </c>
      <c r="P28" s="78" t="s">
        <v>136</v>
      </c>
      <c r="Q28" s="79">
        <v>17</v>
      </c>
      <c r="R28" s="76">
        <v>8.7</v>
      </c>
      <c r="S28" s="76"/>
      <c r="T28" s="76">
        <v>0.5</v>
      </c>
      <c r="U28" s="76"/>
      <c r="V28" s="80">
        <v>4</v>
      </c>
      <c r="W28" s="73">
        <v>1002.1</v>
      </c>
      <c r="X28" s="121">
        <f t="shared" si="2"/>
        <v>1012.3281285237052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14.487015299685174</v>
      </c>
      <c r="AI28">
        <f t="shared" si="5"/>
        <v>13.295654505920231</v>
      </c>
      <c r="AJ28">
        <f t="shared" si="6"/>
        <v>12.25695450592023</v>
      </c>
      <c r="AK28">
        <f t="shared" si="12"/>
        <v>9.980087998810161</v>
      </c>
      <c r="AU28">
        <f t="shared" si="13"/>
        <v>10.130696784437408</v>
      </c>
    </row>
    <row r="29" spans="1:47" ht="12.75">
      <c r="A29" s="63">
        <v>21</v>
      </c>
      <c r="B29" s="64">
        <v>14.6</v>
      </c>
      <c r="C29" s="65">
        <v>13.1</v>
      </c>
      <c r="D29" s="65">
        <v>17.8</v>
      </c>
      <c r="E29" s="65">
        <v>11.7</v>
      </c>
      <c r="F29" s="66">
        <f t="shared" si="0"/>
        <v>14.75</v>
      </c>
      <c r="G29" s="67">
        <f t="shared" si="7"/>
        <v>83.49862801260329</v>
      </c>
      <c r="H29" s="67">
        <f t="shared" si="1"/>
        <v>11.838231095570425</v>
      </c>
      <c r="I29" s="68">
        <v>10.1</v>
      </c>
      <c r="J29" s="66"/>
      <c r="K29" s="68">
        <v>16.1</v>
      </c>
      <c r="L29" s="65">
        <v>15.1</v>
      </c>
      <c r="M29" s="65"/>
      <c r="N29" s="65">
        <v>12.3</v>
      </c>
      <c r="O29" s="66">
        <v>11.8</v>
      </c>
      <c r="P29" s="69" t="s">
        <v>135</v>
      </c>
      <c r="Q29" s="70">
        <v>21</v>
      </c>
      <c r="R29" s="67">
        <v>0</v>
      </c>
      <c r="S29" s="67"/>
      <c r="T29" s="67">
        <v>1.6</v>
      </c>
      <c r="U29" s="67"/>
      <c r="V29" s="71">
        <v>8</v>
      </c>
      <c r="W29" s="64">
        <v>995.3</v>
      </c>
      <c r="X29" s="121">
        <f t="shared" si="2"/>
        <v>1005.3841465032633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16.61023797035605</v>
      </c>
      <c r="AI29">
        <f t="shared" si="5"/>
        <v>15.067820814875786</v>
      </c>
      <c r="AJ29">
        <f t="shared" si="6"/>
        <v>13.869320814875785</v>
      </c>
      <c r="AK29">
        <f t="shared" si="12"/>
        <v>11.838231095570425</v>
      </c>
      <c r="AU29">
        <f t="shared" si="13"/>
        <v>10.250808916145443</v>
      </c>
    </row>
    <row r="30" spans="1:47" ht="12.75">
      <c r="A30" s="72">
        <v>22</v>
      </c>
      <c r="B30" s="73">
        <v>14.9</v>
      </c>
      <c r="C30" s="74">
        <v>12.1</v>
      </c>
      <c r="D30" s="74">
        <v>17</v>
      </c>
      <c r="E30" s="74">
        <v>7.2</v>
      </c>
      <c r="F30" s="75">
        <f t="shared" si="0"/>
        <v>12.1</v>
      </c>
      <c r="G30" s="67">
        <f t="shared" si="7"/>
        <v>70.11365485850231</v>
      </c>
      <c r="H30" s="76">
        <f t="shared" si="1"/>
        <v>9.506806071696579</v>
      </c>
      <c r="I30" s="77">
        <v>4</v>
      </c>
      <c r="J30" s="75"/>
      <c r="K30" s="77">
        <v>16.5</v>
      </c>
      <c r="L30" s="74">
        <v>13.4</v>
      </c>
      <c r="M30" s="74"/>
      <c r="N30" s="74">
        <v>12.6</v>
      </c>
      <c r="O30" s="75">
        <v>11.9</v>
      </c>
      <c r="P30" s="78" t="s">
        <v>140</v>
      </c>
      <c r="Q30" s="79">
        <v>16</v>
      </c>
      <c r="R30" s="76">
        <v>8</v>
      </c>
      <c r="S30" s="76"/>
      <c r="T30" s="76">
        <v>0</v>
      </c>
      <c r="U30" s="76"/>
      <c r="V30" s="80">
        <v>4</v>
      </c>
      <c r="W30" s="73">
        <v>996.9</v>
      </c>
      <c r="X30" s="121">
        <f t="shared" si="2"/>
        <v>1006.9897758494907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16.934833208606896</v>
      </c>
      <c r="AI30">
        <f t="shared" si="5"/>
        <v>14.110830506745673</v>
      </c>
      <c r="AJ30">
        <f t="shared" si="6"/>
        <v>11.873630506745673</v>
      </c>
      <c r="AK30">
        <f t="shared" si="12"/>
        <v>9.506806071696579</v>
      </c>
      <c r="AU30">
        <f t="shared" si="13"/>
        <v>10.43926603194872</v>
      </c>
    </row>
    <row r="31" spans="1:47" ht="12.75">
      <c r="A31" s="63">
        <v>23</v>
      </c>
      <c r="B31" s="64">
        <v>13.7</v>
      </c>
      <c r="C31" s="65">
        <v>11.6</v>
      </c>
      <c r="D31" s="65">
        <v>18.7</v>
      </c>
      <c r="E31" s="65">
        <v>5.6</v>
      </c>
      <c r="F31" s="66">
        <f t="shared" si="0"/>
        <v>12.149999999999999</v>
      </c>
      <c r="G31" s="67">
        <f t="shared" si="7"/>
        <v>76.4235376010599</v>
      </c>
      <c r="H31" s="67">
        <f t="shared" si="1"/>
        <v>9.633001996034848</v>
      </c>
      <c r="I31" s="68">
        <v>2.4</v>
      </c>
      <c r="J31" s="66"/>
      <c r="K31" s="68">
        <v>14</v>
      </c>
      <c r="L31" s="65">
        <v>13</v>
      </c>
      <c r="M31" s="65"/>
      <c r="N31" s="65">
        <v>12.7</v>
      </c>
      <c r="O31" s="66">
        <v>12</v>
      </c>
      <c r="P31" s="69" t="s">
        <v>141</v>
      </c>
      <c r="Q31" s="70">
        <v>17</v>
      </c>
      <c r="R31" s="67">
        <v>9</v>
      </c>
      <c r="S31" s="67"/>
      <c r="T31" s="67">
        <v>0</v>
      </c>
      <c r="U31" s="67"/>
      <c r="V31" s="71">
        <v>5</v>
      </c>
      <c r="W31" s="64">
        <v>1007.2</v>
      </c>
      <c r="X31" s="121">
        <f t="shared" si="2"/>
        <v>1017.4369219030289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15.668986535529427</v>
      </c>
      <c r="AI31">
        <f t="shared" si="5"/>
        <v>13.652693816685344</v>
      </c>
      <c r="AJ31">
        <f t="shared" si="6"/>
        <v>11.974793816685345</v>
      </c>
      <c r="AK31">
        <f t="shared" si="12"/>
        <v>9.633001996034848</v>
      </c>
      <c r="AU31">
        <f t="shared" si="13"/>
        <v>10.376945908299668</v>
      </c>
    </row>
    <row r="32" spans="1:47" ht="12.75">
      <c r="A32" s="72">
        <v>24</v>
      </c>
      <c r="B32" s="73">
        <v>13.9</v>
      </c>
      <c r="C32" s="74">
        <v>10.2</v>
      </c>
      <c r="D32" s="74">
        <v>17</v>
      </c>
      <c r="E32" s="74">
        <v>5.4</v>
      </c>
      <c r="F32" s="75">
        <f t="shared" si="0"/>
        <v>11.2</v>
      </c>
      <c r="G32" s="67">
        <f t="shared" si="7"/>
        <v>59.73567583492293</v>
      </c>
      <c r="H32" s="76">
        <f t="shared" si="1"/>
        <v>6.207884477121859</v>
      </c>
      <c r="I32" s="77">
        <v>0.9</v>
      </c>
      <c r="J32" s="75"/>
      <c r="K32" s="77">
        <v>16.1</v>
      </c>
      <c r="L32" s="74">
        <v>13.3</v>
      </c>
      <c r="M32" s="74"/>
      <c r="N32" s="74">
        <v>12.7</v>
      </c>
      <c r="O32" s="75">
        <v>12</v>
      </c>
      <c r="P32" s="78" t="s">
        <v>112</v>
      </c>
      <c r="Q32" s="79">
        <v>16</v>
      </c>
      <c r="R32" s="76">
        <v>8</v>
      </c>
      <c r="S32" s="76"/>
      <c r="T32" s="76">
        <v>0</v>
      </c>
      <c r="U32" s="76"/>
      <c r="V32" s="80">
        <v>0</v>
      </c>
      <c r="W32" s="73">
        <v>1013.5</v>
      </c>
      <c r="X32" s="121">
        <f t="shared" si="2"/>
        <v>1023.793733851977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15.87400375938533</v>
      </c>
      <c r="AI32">
        <f t="shared" si="5"/>
        <v>12.4387434277299</v>
      </c>
      <c r="AJ32">
        <f t="shared" si="6"/>
        <v>9.4824434277299</v>
      </c>
      <c r="AK32">
        <f t="shared" si="12"/>
        <v>6.207884477121859</v>
      </c>
      <c r="AU32">
        <f t="shared" si="13"/>
        <v>10.36158175978279</v>
      </c>
    </row>
    <row r="33" spans="1:47" ht="12.75">
      <c r="A33" s="63">
        <v>25</v>
      </c>
      <c r="B33" s="64">
        <v>9.5</v>
      </c>
      <c r="C33" s="65">
        <v>8.2</v>
      </c>
      <c r="D33" s="65">
        <v>11.6</v>
      </c>
      <c r="E33" s="65">
        <v>7.2</v>
      </c>
      <c r="F33" s="66">
        <f t="shared" si="0"/>
        <v>9.4</v>
      </c>
      <c r="G33" s="67">
        <f t="shared" si="7"/>
        <v>82.83277784713663</v>
      </c>
      <c r="H33" s="67">
        <f t="shared" si="1"/>
        <v>6.731170940172896</v>
      </c>
      <c r="I33" s="68">
        <v>3.4</v>
      </c>
      <c r="J33" s="66"/>
      <c r="K33" s="68">
        <v>12.1</v>
      </c>
      <c r="L33" s="65">
        <v>12.2</v>
      </c>
      <c r="M33" s="65"/>
      <c r="N33" s="65">
        <v>12</v>
      </c>
      <c r="O33" s="66">
        <v>12.1</v>
      </c>
      <c r="P33" s="69" t="s">
        <v>112</v>
      </c>
      <c r="Q33" s="70">
        <v>15</v>
      </c>
      <c r="R33" s="67">
        <v>0</v>
      </c>
      <c r="S33" s="67"/>
      <c r="T33" s="67">
        <v>0.5</v>
      </c>
      <c r="U33" s="67"/>
      <c r="V33" s="71">
        <v>8</v>
      </c>
      <c r="W33" s="64">
        <v>1009.7</v>
      </c>
      <c r="X33" s="121">
        <f t="shared" si="2"/>
        <v>1020.1157404916459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11.868195956166188</v>
      </c>
      <c r="AI33">
        <f t="shared" si="5"/>
        <v>10.869456390833992</v>
      </c>
      <c r="AJ33">
        <f t="shared" si="6"/>
        <v>9.830756390833992</v>
      </c>
      <c r="AK33">
        <f t="shared" si="12"/>
        <v>6.731170940172896</v>
      </c>
      <c r="AU33">
        <f t="shared" si="13"/>
        <v>10.26729404844205</v>
      </c>
    </row>
    <row r="34" spans="1:47" ht="12.75">
      <c r="A34" s="72">
        <v>26</v>
      </c>
      <c r="B34" s="73">
        <v>10.7</v>
      </c>
      <c r="C34" s="74">
        <v>9.9</v>
      </c>
      <c r="D34" s="74">
        <v>14.9</v>
      </c>
      <c r="E34" s="74">
        <v>8</v>
      </c>
      <c r="F34" s="75">
        <f t="shared" si="0"/>
        <v>11.45</v>
      </c>
      <c r="G34" s="67">
        <f t="shared" si="7"/>
        <v>89.8235292429398</v>
      </c>
      <c r="H34" s="76">
        <f t="shared" si="1"/>
        <v>9.099372564476505</v>
      </c>
      <c r="I34" s="77">
        <v>7.3</v>
      </c>
      <c r="J34" s="75"/>
      <c r="K34" s="77">
        <v>12.9</v>
      </c>
      <c r="L34" s="74">
        <v>12.3</v>
      </c>
      <c r="M34" s="74"/>
      <c r="N34" s="74">
        <v>12.2</v>
      </c>
      <c r="O34" s="75">
        <v>12.1</v>
      </c>
      <c r="P34" s="78" t="s">
        <v>136</v>
      </c>
      <c r="Q34" s="79">
        <v>8</v>
      </c>
      <c r="R34" s="76">
        <v>0</v>
      </c>
      <c r="S34" s="76"/>
      <c r="T34" s="76">
        <v>0</v>
      </c>
      <c r="U34" s="76"/>
      <c r="V34" s="80">
        <v>8</v>
      </c>
      <c r="W34" s="73">
        <v>1006</v>
      </c>
      <c r="X34" s="121">
        <f t="shared" si="2"/>
        <v>1016.3334375760763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12.86092138362429</v>
      </c>
      <c r="AI34">
        <f t="shared" si="5"/>
        <v>12.191333479931261</v>
      </c>
      <c r="AJ34">
        <f t="shared" si="6"/>
        <v>11.552133479931262</v>
      </c>
      <c r="AK34">
        <f t="shared" si="12"/>
        <v>9.099372564476505</v>
      </c>
      <c r="AU34">
        <f t="shared" si="13"/>
        <v>10.181888154005614</v>
      </c>
    </row>
    <row r="35" spans="1:47" ht="12.75">
      <c r="A35" s="63">
        <v>27</v>
      </c>
      <c r="B35" s="64">
        <v>14.7</v>
      </c>
      <c r="C35" s="65">
        <v>12.9</v>
      </c>
      <c r="D35" s="65">
        <v>19.7</v>
      </c>
      <c r="E35" s="65">
        <v>3.7</v>
      </c>
      <c r="F35" s="66">
        <f t="shared" si="0"/>
        <v>11.7</v>
      </c>
      <c r="G35" s="67">
        <f t="shared" si="7"/>
        <v>80.35606830023683</v>
      </c>
      <c r="H35" s="67">
        <f t="shared" si="1"/>
        <v>11.355860015663302</v>
      </c>
      <c r="I35" s="68">
        <v>0.2</v>
      </c>
      <c r="J35" s="66"/>
      <c r="K35" s="68">
        <v>19</v>
      </c>
      <c r="L35" s="65">
        <v>14.1</v>
      </c>
      <c r="M35" s="65"/>
      <c r="N35" s="65">
        <v>12.2</v>
      </c>
      <c r="O35" s="66">
        <v>12.1</v>
      </c>
      <c r="P35" s="69" t="s">
        <v>111</v>
      </c>
      <c r="Q35" s="70">
        <v>14</v>
      </c>
      <c r="R35" s="67">
        <v>9</v>
      </c>
      <c r="S35" s="67"/>
      <c r="T35" s="67">
        <v>0</v>
      </c>
      <c r="U35" s="67"/>
      <c r="V35" s="71">
        <v>4</v>
      </c>
      <c r="W35" s="64">
        <v>1008.4</v>
      </c>
      <c r="X35" s="121">
        <f t="shared" si="2"/>
        <v>1018.6133022935334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16.717824157058523</v>
      </c>
      <c r="AI35">
        <f t="shared" si="5"/>
        <v>14.871986197959439</v>
      </c>
      <c r="AJ35">
        <f t="shared" si="6"/>
        <v>13.433786197959439</v>
      </c>
      <c r="AK35">
        <f t="shared" si="12"/>
        <v>11.355860015663302</v>
      </c>
      <c r="AU35">
        <f t="shared" si="13"/>
        <v>10.333968500971753</v>
      </c>
    </row>
    <row r="36" spans="1:47" ht="12.75">
      <c r="A36" s="72">
        <v>28</v>
      </c>
      <c r="B36" s="73">
        <v>14.6</v>
      </c>
      <c r="C36" s="74">
        <v>12.4</v>
      </c>
      <c r="D36" s="74">
        <v>20.2</v>
      </c>
      <c r="E36" s="74">
        <v>6</v>
      </c>
      <c r="F36" s="75">
        <f t="shared" si="0"/>
        <v>13.1</v>
      </c>
      <c r="G36" s="67">
        <f t="shared" si="7"/>
        <v>76.06364325790052</v>
      </c>
      <c r="H36" s="76">
        <f t="shared" si="1"/>
        <v>10.433493185185691</v>
      </c>
      <c r="I36" s="77">
        <v>2</v>
      </c>
      <c r="J36" s="75"/>
      <c r="K36" s="77">
        <v>15.5</v>
      </c>
      <c r="L36" s="74">
        <v>14</v>
      </c>
      <c r="M36" s="74"/>
      <c r="N36" s="74">
        <v>12.5</v>
      </c>
      <c r="O36" s="75">
        <v>12.1</v>
      </c>
      <c r="P36" s="78" t="s">
        <v>147</v>
      </c>
      <c r="Q36" s="79">
        <v>12</v>
      </c>
      <c r="R36" s="76">
        <v>11.4</v>
      </c>
      <c r="S36" s="76"/>
      <c r="T36" s="76">
        <v>0</v>
      </c>
      <c r="U36" s="76"/>
      <c r="V36" s="80">
        <v>4</v>
      </c>
      <c r="W36" s="73">
        <v>1007.2</v>
      </c>
      <c r="X36" s="121">
        <f t="shared" si="2"/>
        <v>1017.4047145163136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16.61023797035605</v>
      </c>
      <c r="AI36">
        <f t="shared" si="5"/>
        <v>14.392152154059962</v>
      </c>
      <c r="AJ36">
        <f t="shared" si="6"/>
        <v>12.634352154059963</v>
      </c>
      <c r="AK36">
        <f t="shared" si="12"/>
        <v>10.433493185185691</v>
      </c>
      <c r="AU36">
        <f t="shared" si="13"/>
        <v>10.228128523705259</v>
      </c>
    </row>
    <row r="37" spans="1:47" ht="12.75">
      <c r="A37" s="63">
        <v>29</v>
      </c>
      <c r="B37" s="64">
        <v>13.1</v>
      </c>
      <c r="C37" s="65">
        <v>11.5</v>
      </c>
      <c r="D37" s="65">
        <v>19.2</v>
      </c>
      <c r="E37" s="65">
        <v>5.1</v>
      </c>
      <c r="F37" s="66">
        <f t="shared" si="0"/>
        <v>12.149999999999999</v>
      </c>
      <c r="G37" s="67">
        <f t="shared" si="7"/>
        <v>81.52640511611929</v>
      </c>
      <c r="H37" s="67">
        <f t="shared" si="1"/>
        <v>10.013293243616618</v>
      </c>
      <c r="I37" s="68">
        <v>1.5</v>
      </c>
      <c r="J37" s="66"/>
      <c r="K37" s="68">
        <v>14.5</v>
      </c>
      <c r="L37" s="65">
        <v>13.2</v>
      </c>
      <c r="M37" s="65"/>
      <c r="N37" s="65">
        <v>12.8</v>
      </c>
      <c r="O37" s="66">
        <v>12.1</v>
      </c>
      <c r="P37" s="69" t="s">
        <v>119</v>
      </c>
      <c r="Q37" s="70">
        <v>23</v>
      </c>
      <c r="R37" s="67">
        <v>10.8</v>
      </c>
      <c r="S37" s="67"/>
      <c r="T37" s="67">
        <v>0</v>
      </c>
      <c r="U37" s="67"/>
      <c r="V37" s="71">
        <v>4</v>
      </c>
      <c r="W37" s="64">
        <v>1005.5</v>
      </c>
      <c r="X37" s="121">
        <f t="shared" si="2"/>
        <v>1015.7411918816841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15.067820814875786</v>
      </c>
      <c r="AI37">
        <f t="shared" si="5"/>
        <v>13.56265263970658</v>
      </c>
      <c r="AJ37">
        <f t="shared" si="6"/>
        <v>12.28425263970658</v>
      </c>
      <c r="AK37">
        <f t="shared" si="12"/>
        <v>10.013293243616618</v>
      </c>
      <c r="AU37">
        <f t="shared" si="13"/>
        <v>10.084146503263359</v>
      </c>
    </row>
    <row r="38" spans="1:47" ht="12.75">
      <c r="A38" s="72">
        <v>30</v>
      </c>
      <c r="B38" s="73">
        <v>11.2</v>
      </c>
      <c r="C38" s="74">
        <v>10.1</v>
      </c>
      <c r="D38" s="74">
        <v>18.3</v>
      </c>
      <c r="E38" s="74">
        <v>10.3</v>
      </c>
      <c r="F38" s="75">
        <f t="shared" si="0"/>
        <v>14.3</v>
      </c>
      <c r="G38" s="67">
        <f t="shared" si="7"/>
        <v>86.32058669104909</v>
      </c>
      <c r="H38" s="76">
        <f t="shared" si="1"/>
        <v>9.0025722891217</v>
      </c>
      <c r="I38" s="77">
        <v>6</v>
      </c>
      <c r="J38" s="75"/>
      <c r="K38" s="77">
        <v>14</v>
      </c>
      <c r="L38" s="74">
        <v>13.3</v>
      </c>
      <c r="M38" s="74"/>
      <c r="N38" s="74">
        <v>13</v>
      </c>
      <c r="O38" s="75">
        <v>12.2</v>
      </c>
      <c r="P38" s="78" t="s">
        <v>119</v>
      </c>
      <c r="Q38" s="79">
        <v>29</v>
      </c>
      <c r="R38" s="76">
        <v>8.4</v>
      </c>
      <c r="S38" s="76"/>
      <c r="T38" s="76">
        <v>0</v>
      </c>
      <c r="U38" s="76"/>
      <c r="V38" s="80">
        <v>8</v>
      </c>
      <c r="W38" s="73">
        <v>1008.8</v>
      </c>
      <c r="X38" s="121">
        <f t="shared" si="2"/>
        <v>1019.1438688145154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13.295654505920231</v>
      </c>
      <c r="AI38">
        <f t="shared" si="5"/>
        <v>12.355786973925246</v>
      </c>
      <c r="AJ38">
        <f t="shared" si="6"/>
        <v>11.476886973925247</v>
      </c>
      <c r="AK38">
        <f t="shared" si="12"/>
        <v>9.0025722891217</v>
      </c>
      <c r="AU38">
        <f t="shared" si="13"/>
        <v>10.089775849490694</v>
      </c>
    </row>
    <row r="39" spans="1:47" ht="12.75">
      <c r="A39" s="63">
        <v>31</v>
      </c>
      <c r="B39" s="64">
        <v>13.9</v>
      </c>
      <c r="C39" s="65">
        <v>11.8</v>
      </c>
      <c r="D39" s="65">
        <v>15.6</v>
      </c>
      <c r="E39" s="65">
        <v>9</v>
      </c>
      <c r="F39" s="66">
        <f t="shared" si="0"/>
        <v>12.3</v>
      </c>
      <c r="G39" s="67">
        <f t="shared" si="7"/>
        <v>76.58089696725439</v>
      </c>
      <c r="H39" s="67">
        <f t="shared" si="1"/>
        <v>9.857276917559078</v>
      </c>
      <c r="I39" s="68">
        <v>5.1</v>
      </c>
      <c r="J39" s="66"/>
      <c r="K39" s="68">
        <v>14.2</v>
      </c>
      <c r="L39" s="65">
        <v>13.4</v>
      </c>
      <c r="M39" s="65"/>
      <c r="N39" s="65">
        <v>13.1</v>
      </c>
      <c r="O39" s="66">
        <v>12.4</v>
      </c>
      <c r="P39" s="69" t="s">
        <v>112</v>
      </c>
      <c r="Q39" s="70">
        <v>20</v>
      </c>
      <c r="R39" s="67">
        <v>1</v>
      </c>
      <c r="S39" s="67"/>
      <c r="T39" s="67">
        <v>3.2</v>
      </c>
      <c r="U39" s="67"/>
      <c r="V39" s="71">
        <v>7</v>
      </c>
      <c r="W39" s="64">
        <v>1009.6</v>
      </c>
      <c r="X39" s="121">
        <f t="shared" si="2"/>
        <v>1019.8541230359704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15.87400375938533</v>
      </c>
      <c r="AI39">
        <f t="shared" si="5"/>
        <v>13.834354463552966</v>
      </c>
      <c r="AJ39">
        <f t="shared" si="6"/>
        <v>12.156454463552967</v>
      </c>
      <c r="AK39">
        <f t="shared" si="12"/>
        <v>9.857276917559078</v>
      </c>
      <c r="AU39">
        <f t="shared" si="13"/>
        <v>10.236921903028852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10.293733851976981</v>
      </c>
    </row>
    <row r="41" spans="1:47" ht="13.5" thickBot="1">
      <c r="A41" s="113" t="s">
        <v>19</v>
      </c>
      <c r="B41" s="114">
        <f>SUM(B9:B39)</f>
        <v>403.5999999999999</v>
      </c>
      <c r="C41" s="115">
        <f aca="true" t="shared" si="14" ref="C41:V41">SUM(C9:C39)</f>
        <v>342.5999999999999</v>
      </c>
      <c r="D41" s="115">
        <f t="shared" si="14"/>
        <v>556.6999999999999</v>
      </c>
      <c r="E41" s="115">
        <f t="shared" si="14"/>
        <v>215.79999999999995</v>
      </c>
      <c r="F41" s="116">
        <f t="shared" si="14"/>
        <v>386.24999999999994</v>
      </c>
      <c r="G41" s="117">
        <f t="shared" si="14"/>
        <v>2407.214196121058</v>
      </c>
      <c r="H41" s="117">
        <f>SUM(H9:H39)</f>
        <v>281.78806305494953</v>
      </c>
      <c r="I41" s="118">
        <f t="shared" si="14"/>
        <v>130.4</v>
      </c>
      <c r="J41" s="116">
        <f t="shared" si="14"/>
        <v>0</v>
      </c>
      <c r="K41" s="118">
        <f t="shared" si="14"/>
        <v>423.00000000000006</v>
      </c>
      <c r="L41" s="115">
        <f t="shared" si="14"/>
        <v>380</v>
      </c>
      <c r="M41" s="115">
        <f t="shared" si="14"/>
        <v>0</v>
      </c>
      <c r="N41" s="115">
        <f t="shared" si="14"/>
        <v>361.5</v>
      </c>
      <c r="O41" s="116">
        <f t="shared" si="14"/>
        <v>345.2000000000001</v>
      </c>
      <c r="P41" s="114"/>
      <c r="Q41" s="119">
        <f t="shared" si="14"/>
        <v>589</v>
      </c>
      <c r="R41" s="117">
        <f t="shared" si="14"/>
        <v>210.2</v>
      </c>
      <c r="S41" s="117"/>
      <c r="T41" s="117">
        <f>SUM(T9:T39)</f>
        <v>53.300000000000004</v>
      </c>
      <c r="U41" s="139"/>
      <c r="V41" s="119">
        <f t="shared" si="14"/>
        <v>156</v>
      </c>
      <c r="W41" s="117">
        <f>SUM(W9:W39)</f>
        <v>31171.500000000004</v>
      </c>
      <c r="X41" s="123">
        <f>SUM(X9:X39)</f>
        <v>31489.100962532364</v>
      </c>
      <c r="Y41" s="117">
        <f>Z190</f>
        <v>0</v>
      </c>
      <c r="Z41" s="123">
        <f>SUM(Z9:Z39)</f>
        <v>0</v>
      </c>
      <c r="AA41" s="138">
        <f>SUM(AA9:AA39)</f>
        <v>0</v>
      </c>
      <c r="AB41">
        <f>MAX(AB9:AB39)</f>
        <v>8</v>
      </c>
      <c r="AC41">
        <f>MAX(AC9:AC39)</f>
        <v>4</v>
      </c>
      <c r="AD41">
        <f>MAX(AD9:AD39)</f>
        <v>4</v>
      </c>
      <c r="AE41">
        <f>MAX(AE9:AE39)</f>
        <v>10</v>
      </c>
      <c r="AF41">
        <f>MAX(AF9:AF39)</f>
        <v>4</v>
      </c>
      <c r="AU41">
        <f t="shared" si="13"/>
        <v>10.415740491645783</v>
      </c>
    </row>
    <row r="42" spans="1:47" ht="12.75">
      <c r="A42" s="72" t="s">
        <v>20</v>
      </c>
      <c r="B42" s="73">
        <f>AVERAGE(B9:B39)</f>
        <v>13.019354838709674</v>
      </c>
      <c r="C42" s="74">
        <f aca="true" t="shared" si="15" ref="C42:V42">AVERAGE(C9:C39)</f>
        <v>11.051612903225804</v>
      </c>
      <c r="D42" s="74">
        <f t="shared" si="15"/>
        <v>17.95806451612903</v>
      </c>
      <c r="E42" s="74">
        <f t="shared" si="15"/>
        <v>6.961290322580644</v>
      </c>
      <c r="F42" s="75">
        <f t="shared" si="15"/>
        <v>12.459677419354836</v>
      </c>
      <c r="G42" s="76">
        <f t="shared" si="15"/>
        <v>77.65207084261478</v>
      </c>
      <c r="H42" s="76">
        <f>AVERAGE(H9:H39)</f>
        <v>9.089937517901598</v>
      </c>
      <c r="I42" s="77">
        <f t="shared" si="15"/>
        <v>4.206451612903226</v>
      </c>
      <c r="J42" s="75" t="e">
        <f t="shared" si="15"/>
        <v>#DIV/0!</v>
      </c>
      <c r="K42" s="77">
        <f t="shared" si="15"/>
        <v>13.645161290322582</v>
      </c>
      <c r="L42" s="74">
        <f t="shared" si="15"/>
        <v>12.258064516129032</v>
      </c>
      <c r="M42" s="74" t="e">
        <f t="shared" si="15"/>
        <v>#DIV/0!</v>
      </c>
      <c r="N42" s="74">
        <f t="shared" si="15"/>
        <v>11.661290322580646</v>
      </c>
      <c r="O42" s="75">
        <f t="shared" si="15"/>
        <v>11.135483870967745</v>
      </c>
      <c r="P42" s="73"/>
      <c r="Q42" s="75">
        <f t="shared" si="15"/>
        <v>19</v>
      </c>
      <c r="R42" s="76">
        <f t="shared" si="15"/>
        <v>6.780645161290322</v>
      </c>
      <c r="S42" s="76"/>
      <c r="T42" s="76">
        <f>AVERAGE(T9:T39)</f>
        <v>1.7193548387096775</v>
      </c>
      <c r="U42" s="76"/>
      <c r="V42" s="76">
        <f t="shared" si="15"/>
        <v>5.032258064516129</v>
      </c>
      <c r="W42" s="76">
        <f>AVERAGE(W9:W39)</f>
        <v>1005.5322580645162</v>
      </c>
      <c r="X42" s="124">
        <f>AVERAGE(X9:X39)</f>
        <v>1015.7774504042698</v>
      </c>
      <c r="Y42" s="127"/>
      <c r="Z42" s="134"/>
      <c r="AA42" s="130"/>
      <c r="AU42">
        <f t="shared" si="13"/>
        <v>10.333437576076388</v>
      </c>
    </row>
    <row r="43" spans="1:47" ht="12.75">
      <c r="A43" s="72" t="s">
        <v>21</v>
      </c>
      <c r="B43" s="73">
        <f>MAX(B9:B39)</f>
        <v>21</v>
      </c>
      <c r="C43" s="74">
        <f aca="true" t="shared" si="16" ref="C43:V43">MAX(C9:C39)</f>
        <v>17.7</v>
      </c>
      <c r="D43" s="74">
        <f t="shared" si="16"/>
        <v>25.8</v>
      </c>
      <c r="E43" s="74">
        <f t="shared" si="16"/>
        <v>11.9</v>
      </c>
      <c r="F43" s="75">
        <f t="shared" si="16"/>
        <v>18.8</v>
      </c>
      <c r="G43" s="76">
        <f t="shared" si="16"/>
        <v>97.60752838642046</v>
      </c>
      <c r="H43" s="76">
        <f>MAX(H9:H39)</f>
        <v>15.505148172917991</v>
      </c>
      <c r="I43" s="77">
        <f t="shared" si="16"/>
        <v>11.8</v>
      </c>
      <c r="J43" s="75">
        <f t="shared" si="16"/>
        <v>0</v>
      </c>
      <c r="K43" s="77">
        <f t="shared" si="16"/>
        <v>19</v>
      </c>
      <c r="L43" s="74">
        <f t="shared" si="16"/>
        <v>15.1</v>
      </c>
      <c r="M43" s="74">
        <f t="shared" si="16"/>
        <v>0</v>
      </c>
      <c r="N43" s="74">
        <f t="shared" si="16"/>
        <v>13.5</v>
      </c>
      <c r="O43" s="75">
        <f t="shared" si="16"/>
        <v>12.5</v>
      </c>
      <c r="P43" s="73"/>
      <c r="Q43" s="70">
        <f t="shared" si="16"/>
        <v>32</v>
      </c>
      <c r="R43" s="76">
        <f t="shared" si="16"/>
        <v>12.1</v>
      </c>
      <c r="S43" s="76"/>
      <c r="T43" s="76">
        <f>MAX(T9:T39)</f>
        <v>24</v>
      </c>
      <c r="U43" s="140"/>
      <c r="V43" s="70">
        <f t="shared" si="16"/>
        <v>8</v>
      </c>
      <c r="W43" s="76">
        <f>MAX(W9:W39)</f>
        <v>1015.7</v>
      </c>
      <c r="X43" s="124">
        <f>MAX(X9:X39)</f>
        <v>1026.121993145242</v>
      </c>
      <c r="Y43" s="127"/>
      <c r="Z43" s="134"/>
      <c r="AA43" s="127"/>
      <c r="AU43">
        <f t="shared" si="13"/>
        <v>10.21330229353342</v>
      </c>
    </row>
    <row r="44" spans="1:47" ht="13.5" thickBot="1">
      <c r="A44" s="81" t="s">
        <v>22</v>
      </c>
      <c r="B44" s="82">
        <f>MIN(B9:B39)</f>
        <v>9.2</v>
      </c>
      <c r="C44" s="83">
        <f aca="true" t="shared" si="17" ref="C44:V44">MIN(C9:C39)</f>
        <v>6.4</v>
      </c>
      <c r="D44" s="83">
        <f t="shared" si="17"/>
        <v>11.6</v>
      </c>
      <c r="E44" s="83">
        <f t="shared" si="17"/>
        <v>0</v>
      </c>
      <c r="F44" s="84">
        <f t="shared" si="17"/>
        <v>7.6</v>
      </c>
      <c r="G44" s="85">
        <f t="shared" si="17"/>
        <v>57.8120770551568</v>
      </c>
      <c r="H44" s="85">
        <f>MIN(H9:H39)</f>
        <v>2.616787455456531</v>
      </c>
      <c r="I44" s="86">
        <f t="shared" si="17"/>
        <v>-3.3</v>
      </c>
      <c r="J44" s="84">
        <f t="shared" si="17"/>
        <v>0</v>
      </c>
      <c r="K44" s="86">
        <f t="shared" si="17"/>
        <v>7.6</v>
      </c>
      <c r="L44" s="83">
        <f t="shared" si="17"/>
        <v>6.9</v>
      </c>
      <c r="M44" s="83">
        <f t="shared" si="17"/>
        <v>0</v>
      </c>
      <c r="N44" s="83">
        <f t="shared" si="17"/>
        <v>8</v>
      </c>
      <c r="O44" s="84">
        <f t="shared" si="17"/>
        <v>8.8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992.3</v>
      </c>
      <c r="X44" s="125">
        <f>MIN(X9:X39)</f>
        <v>1002.4818881540056</v>
      </c>
      <c r="Y44" s="128"/>
      <c r="Z44" s="136"/>
      <c r="AA44" s="128"/>
      <c r="AU44">
        <f t="shared" si="13"/>
        <v>10.20471451631353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10.241191881684166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10.343868814515458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10.254123035970359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12</v>
      </c>
      <c r="C61">
        <f>DCOUNTA(T8:T38,1,C59:C60)</f>
        <v>9</v>
      </c>
      <c r="D61">
        <f>DCOUNTA(T8:T38,1,D59:D60)</f>
        <v>2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9</v>
      </c>
      <c r="D64">
        <f>(D61-F61)</f>
        <v>2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6">
      <selection activeCell="H41" sqref="H4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106</v>
      </c>
      <c r="I4" s="60" t="s">
        <v>56</v>
      </c>
      <c r="J4" s="60">
        <v>2016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17.95806451612903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6.961290322580644</v>
      </c>
      <c r="D8" s="155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12.459677419354836</v>
      </c>
      <c r="D9" s="21">
        <v>1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25.8</v>
      </c>
      <c r="C10" s="5" t="s">
        <v>32</v>
      </c>
      <c r="D10" s="5">
        <f>Data1!$AB$41</f>
        <v>8</v>
      </c>
      <c r="E10" s="3"/>
      <c r="F10" s="40">
        <v>2</v>
      </c>
      <c r="G10" s="93" t="s">
        <v>118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0</v>
      </c>
      <c r="C11" s="5" t="s">
        <v>32</v>
      </c>
      <c r="D11" s="24">
        <f>Data1!$AC$41</f>
        <v>4</v>
      </c>
      <c r="E11" s="3"/>
      <c r="F11" s="40">
        <v>3</v>
      </c>
      <c r="G11" s="93" t="s">
        <v>117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-3.3</v>
      </c>
      <c r="C12" s="5" t="s">
        <v>32</v>
      </c>
      <c r="D12" s="24">
        <f>Data1!$AD$41</f>
        <v>4</v>
      </c>
      <c r="E12" s="3"/>
      <c r="F12" s="40">
        <v>4</v>
      </c>
      <c r="G12" s="93" t="s">
        <v>116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11.135483870967745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121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53.300000000000004</v>
      </c>
      <c r="D17" s="5">
        <v>100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12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24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10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12.1</v>
      </c>
      <c r="D25" s="5" t="s">
        <v>46</v>
      </c>
      <c r="E25" s="5">
        <f>Data1!$AF$41</f>
        <v>4</v>
      </c>
      <c r="F25" s="40">
        <v>17</v>
      </c>
      <c r="G25" s="93" t="s">
        <v>132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210.2</v>
      </c>
      <c r="D26" s="5" t="s">
        <v>46</v>
      </c>
      <c r="E26" s="3"/>
      <c r="F26" s="40">
        <v>18</v>
      </c>
      <c r="G26" s="93" t="s">
        <v>131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32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142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148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154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8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2016-06-10T19:43:56Z</dcterms:modified>
  <cp:category/>
  <cp:version/>
  <cp:contentType/>
  <cp:contentStatus/>
</cp:coreProperties>
</file>