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<sst xmlns="http://schemas.openxmlformats.org/spreadsheetml/2006/main" count="152" uniqueCount="111">
  <si>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</si>
  <si>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</si>
  <si>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</si>
  <si>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</si>
  <si>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</si>
  <si>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</si>
  <si>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</si>
  <si>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</si>
  <si>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</si>
  <si>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</si>
  <si>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</si>
  <si>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</si>
  <si>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</si>
  <si>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</si>
  <si>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</si>
  <si>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</si>
  <si>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</si>
  <si>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</si>
  <si>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</si>
  <si>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</si>
  <si>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</si>
  <si>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</si>
  <si>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</si>
  <si>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</si>
  <si>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</si>
  <si>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</si>
  <si>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</si>
  <si>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</si>
  <si>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</si>
  <si>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</si>
  <si>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</si>
  <si>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</si>
  <si>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</si>
  <si>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</si>
  <si>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</si>
  <si>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</si>
  <si>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</si>
  <si>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</si>
  <si>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</si>
  <si>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</si>
  <si>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</si>
  <si>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</si>
  <si>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</si>
  <si>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</si>
  <si>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</si>
  <si>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</si>
  <si>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</si>
  <si>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</si>
  <si>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</si>
  <si>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</si>
  <si>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</si>
  <si>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</si>
  <si>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</si>
  <si>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</si>
  <si>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</si>
  <si>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</si>
  <si>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</si>
  <si>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</si>
  <si>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</si>
  <si>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</si>
  <si>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</si>
  <si>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</si>
  <si>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</si>
  <si>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</si>
  <si>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</si>
  <si>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</si>
  <si>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</si>
  <si>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</si>
  <si>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</si>
  <si>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</si>
  <si>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</si>
  <si>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</si>
  <si>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</si>
  <si>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</si>
  <si>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</si>
  <si>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</si>
  <si>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</si>
  <si>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</si>
  <si>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</si>
  <si>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</si>
  <si>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</si>
  <si>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</si>
  <si>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</si>
  <si>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</si>
  <si>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</si>
  <si>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</si>
  <si>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</si>
  <si>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</si>
  <si>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</si>
  <si>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</si>
  <si>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</si>
  <si>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</si>
  <si>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</si>
  <si>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</si>
  <si>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</si>
  <si>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</si>
  <si>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</si>
  <si>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</si>
  <si>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</si>
  <si>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</si>
  <si>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</si>
  <si>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</si>
  <si>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Nov</t>
  </si>
  <si>
    <t>tr</t>
  </si>
  <si>
    <t>W</t>
  </si>
  <si>
    <t>SW</t>
  </si>
  <si>
    <t>E</t>
  </si>
  <si>
    <t>N</t>
  </si>
  <si>
    <t>S</t>
  </si>
  <si>
    <t>NW</t>
  </si>
  <si>
    <t>CALM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</si>
</sst>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5" fontId="12" fillId="0" borderId="1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2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48" xfId="0" applyNumberFormat="1" applyFill="1" applyBorder="1" applyAlignment="1">
      <alignment horizontal="center"/>
    </xf>
    <xf numFmtId="165" fontId="0" fillId="2" borderId="49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9.5</c:v>
                </c:pt>
                <c:pt idx="1">
                  <c:v>8</c:v>
                </c:pt>
                <c:pt idx="2">
                  <c:v>10</c:v>
                </c:pt>
                <c:pt idx="3">
                  <c:v>11.1</c:v>
                </c:pt>
                <c:pt idx="4">
                  <c:v>8.3</c:v>
                </c:pt>
                <c:pt idx="5">
                  <c:v>10.5</c:v>
                </c:pt>
                <c:pt idx="6">
                  <c:v>9.7</c:v>
                </c:pt>
                <c:pt idx="7">
                  <c:v>9.7</c:v>
                </c:pt>
                <c:pt idx="8">
                  <c:v>8.5</c:v>
                </c:pt>
                <c:pt idx="9">
                  <c:v>11</c:v>
                </c:pt>
                <c:pt idx="10">
                  <c:v>10.8</c:v>
                </c:pt>
                <c:pt idx="11">
                  <c:v>9.5</c:v>
                </c:pt>
                <c:pt idx="12">
                  <c:v>8.3</c:v>
                </c:pt>
                <c:pt idx="13">
                  <c:v>7.4</c:v>
                </c:pt>
                <c:pt idx="14">
                  <c:v>8.9</c:v>
                </c:pt>
                <c:pt idx="15">
                  <c:v>8.3</c:v>
                </c:pt>
                <c:pt idx="16">
                  <c:v>7.4</c:v>
                </c:pt>
                <c:pt idx="17">
                  <c:v>10.9</c:v>
                </c:pt>
                <c:pt idx="18">
                  <c:v>7.5</c:v>
                </c:pt>
                <c:pt idx="19">
                  <c:v>6.2</c:v>
                </c:pt>
                <c:pt idx="20">
                  <c:v>7.1</c:v>
                </c:pt>
                <c:pt idx="21">
                  <c:v>7.9</c:v>
                </c:pt>
                <c:pt idx="22">
                  <c:v>7</c:v>
                </c:pt>
                <c:pt idx="23">
                  <c:v>7.9</c:v>
                </c:pt>
                <c:pt idx="24">
                  <c:v>9.6</c:v>
                </c:pt>
                <c:pt idx="25">
                  <c:v>9.4</c:v>
                </c:pt>
                <c:pt idx="26">
                  <c:v>12.9</c:v>
                </c:pt>
                <c:pt idx="27">
                  <c:v>14.5</c:v>
                </c:pt>
                <c:pt idx="28">
                  <c:v>13.7</c:v>
                </c:pt>
                <c:pt idx="29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4.8</c:v>
                </c:pt>
                <c:pt idx="1">
                  <c:v>4.2</c:v>
                </c:pt>
                <c:pt idx="2">
                  <c:v>4.7</c:v>
                </c:pt>
                <c:pt idx="3">
                  <c:v>4</c:v>
                </c:pt>
                <c:pt idx="4">
                  <c:v>2</c:v>
                </c:pt>
                <c:pt idx="5">
                  <c:v>4.9</c:v>
                </c:pt>
                <c:pt idx="6">
                  <c:v>8</c:v>
                </c:pt>
                <c:pt idx="7">
                  <c:v>5.8</c:v>
                </c:pt>
                <c:pt idx="8">
                  <c:v>5.7</c:v>
                </c:pt>
                <c:pt idx="9">
                  <c:v>4.8</c:v>
                </c:pt>
                <c:pt idx="10">
                  <c:v>6</c:v>
                </c:pt>
                <c:pt idx="11">
                  <c:v>5.6</c:v>
                </c:pt>
                <c:pt idx="12">
                  <c:v>3.2</c:v>
                </c:pt>
                <c:pt idx="13">
                  <c:v>-0.3</c:v>
                </c:pt>
                <c:pt idx="14">
                  <c:v>-0.9</c:v>
                </c:pt>
                <c:pt idx="15">
                  <c:v>2</c:v>
                </c:pt>
                <c:pt idx="16">
                  <c:v>1.3</c:v>
                </c:pt>
                <c:pt idx="17">
                  <c:v>1.7</c:v>
                </c:pt>
                <c:pt idx="18">
                  <c:v>6.6</c:v>
                </c:pt>
                <c:pt idx="19">
                  <c:v>1.1</c:v>
                </c:pt>
                <c:pt idx="20">
                  <c:v>-3.3</c:v>
                </c:pt>
                <c:pt idx="21">
                  <c:v>-2.5</c:v>
                </c:pt>
                <c:pt idx="22">
                  <c:v>2.9</c:v>
                </c:pt>
                <c:pt idx="23">
                  <c:v>1.8</c:v>
                </c:pt>
                <c:pt idx="24">
                  <c:v>1.6</c:v>
                </c:pt>
                <c:pt idx="25">
                  <c:v>6.1</c:v>
                </c:pt>
                <c:pt idx="26">
                  <c:v>3.6</c:v>
                </c:pt>
                <c:pt idx="27">
                  <c:v>4.2</c:v>
                </c:pt>
                <c:pt idx="28">
                  <c:v>10.5</c:v>
                </c:pt>
                <c:pt idx="29">
                  <c:v>4.8</c:v>
                </c:pt>
              </c:numCache>
            </c:numRef>
          </c:val>
          <c:smooth val="0"/>
        </c:ser>
        <c:marker val="1"/>
        <c:axId val="4685312"/>
        <c:axId val="65736193"/>
      </c:lineChart>
      <c:catAx>
        <c:axId val="468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6193"/>
        <c:crosses val="autoZero"/>
        <c:auto val="1"/>
        <c:lblOffset val="100"/>
        <c:noMultiLvlLbl val="0"/>
      </c:catAx>
      <c:valAx>
        <c:axId val="65736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8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3.6</c:v>
                </c:pt>
                <c:pt idx="2">
                  <c:v>0</c:v>
                </c:pt>
                <c:pt idx="3">
                  <c:v>0</c:v>
                </c:pt>
                <c:pt idx="4">
                  <c:v>40.4</c:v>
                </c:pt>
                <c:pt idx="5">
                  <c:v>5.2</c:v>
                </c:pt>
                <c:pt idx="6">
                  <c:v>4.7</c:v>
                </c:pt>
                <c:pt idx="7">
                  <c:v>0</c:v>
                </c:pt>
                <c:pt idx="8">
                  <c:v>0.8</c:v>
                </c:pt>
                <c:pt idx="9">
                  <c:v>4.8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3.1</c:v>
                </c:pt>
                <c:pt idx="15">
                  <c:v>0</c:v>
                </c:pt>
                <c:pt idx="16">
                  <c:v>5.5</c:v>
                </c:pt>
                <c:pt idx="17">
                  <c:v>1.6</c:v>
                </c:pt>
                <c:pt idx="18">
                  <c:v>0.2</c:v>
                </c:pt>
                <c:pt idx="19">
                  <c:v>0</c:v>
                </c:pt>
                <c:pt idx="20">
                  <c:v>7.1</c:v>
                </c:pt>
                <c:pt idx="21">
                  <c:v>2</c:v>
                </c:pt>
                <c:pt idx="22">
                  <c:v>3.3</c:v>
                </c:pt>
                <c:pt idx="23">
                  <c:v>0.7</c:v>
                </c:pt>
                <c:pt idx="24">
                  <c:v>8.5</c:v>
                </c:pt>
                <c:pt idx="25">
                  <c:v>0</c:v>
                </c:pt>
                <c:pt idx="26">
                  <c:v>9.5</c:v>
                </c:pt>
                <c:pt idx="27">
                  <c:v>0</c:v>
                </c:pt>
                <c:pt idx="28">
                  <c:v>0</c:v>
                </c:pt>
                <c:pt idx="29">
                  <c:v>1.6</c:v>
                </c:pt>
              </c:numCache>
            </c:numRef>
          </c:val>
        </c:ser>
        <c:axId val="55975482"/>
        <c:axId val="36485867"/>
      </c:barChart>
      <c:catAx>
        <c:axId val="5597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85867"/>
        <c:crosses val="autoZero"/>
        <c:auto val="1"/>
        <c:lblOffset val="100"/>
        <c:noMultiLvlLbl val="0"/>
      </c:catAx>
      <c:valAx>
        <c:axId val="3648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97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66428500"/>
        <c:axId val="28328117"/>
      </c:barChart>
      <c:catAx>
        <c:axId val="66428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8117"/>
        <c:crosses val="autoZero"/>
        <c:auto val="1"/>
        <c:lblOffset val="100"/>
        <c:noMultiLvlLbl val="0"/>
      </c:catAx>
      <c:valAx>
        <c:axId val="2832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428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1.9</c:v>
                </c:pt>
                <c:pt idx="1">
                  <c:v>1.2</c:v>
                </c:pt>
                <c:pt idx="2">
                  <c:v>2.8</c:v>
                </c:pt>
                <c:pt idx="3">
                  <c:v>0.6</c:v>
                </c:pt>
                <c:pt idx="4">
                  <c:v>-1.4</c:v>
                </c:pt>
                <c:pt idx="5">
                  <c:v>5.4</c:v>
                </c:pt>
                <c:pt idx="6">
                  <c:v>7.3</c:v>
                </c:pt>
                <c:pt idx="7">
                  <c:v>3.7</c:v>
                </c:pt>
                <c:pt idx="8">
                  <c:v>3.9</c:v>
                </c:pt>
                <c:pt idx="9">
                  <c:v>2.5</c:v>
                </c:pt>
                <c:pt idx="10">
                  <c:v>4</c:v>
                </c:pt>
                <c:pt idx="11">
                  <c:v>3.3</c:v>
                </c:pt>
                <c:pt idx="12">
                  <c:v>0.9</c:v>
                </c:pt>
                <c:pt idx="13">
                  <c:v>-3.9</c:v>
                </c:pt>
                <c:pt idx="14">
                  <c:v>-3.7</c:v>
                </c:pt>
                <c:pt idx="15">
                  <c:v>2.9</c:v>
                </c:pt>
                <c:pt idx="16">
                  <c:v>-0.7</c:v>
                </c:pt>
                <c:pt idx="17">
                  <c:v>-0.4</c:v>
                </c:pt>
                <c:pt idx="18">
                  <c:v>5</c:v>
                </c:pt>
                <c:pt idx="19">
                  <c:v>-1.7</c:v>
                </c:pt>
                <c:pt idx="20">
                  <c:v>-6.1</c:v>
                </c:pt>
                <c:pt idx="21">
                  <c:v>-1.4</c:v>
                </c:pt>
                <c:pt idx="22">
                  <c:v>-0.9</c:v>
                </c:pt>
                <c:pt idx="23">
                  <c:v>-0.9</c:v>
                </c:pt>
                <c:pt idx="24">
                  <c:v>-0.5</c:v>
                </c:pt>
                <c:pt idx="25">
                  <c:v>4.1</c:v>
                </c:pt>
                <c:pt idx="26">
                  <c:v>1.1</c:v>
                </c:pt>
                <c:pt idx="27">
                  <c:v>1.2</c:v>
                </c:pt>
                <c:pt idx="28">
                  <c:v>8</c:v>
                </c:pt>
                <c:pt idx="29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089934"/>
        <c:axId val="31799647"/>
      </c:lineChart>
      <c:catAx>
        <c:axId val="408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9647"/>
        <c:crosses val="autoZero"/>
        <c:auto val="1"/>
        <c:lblOffset val="100"/>
        <c:noMultiLvlLbl val="0"/>
      </c:catAx>
      <c:valAx>
        <c:axId val="3179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089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640552"/>
        <c:axId val="36511465"/>
      </c:lineChart>
      <c:catAx>
        <c:axId val="640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1465"/>
        <c:crosses val="autoZero"/>
        <c:auto val="1"/>
        <c:lblOffset val="100"/>
        <c:noMultiLvlLbl val="0"/>
      </c:catAx>
      <c:valAx>
        <c:axId val="36511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0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778722"/>
        <c:axId val="44387155"/>
      </c:lineChart>
      <c:catAx>
        <c:axId val="77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7155"/>
        <c:crosses val="autoZero"/>
        <c:auto val="1"/>
        <c:lblOffset val="100"/>
        <c:noMultiLvlLbl val="0"/>
      </c:catAx>
      <c:valAx>
        <c:axId val="44387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78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992</c:v>
                </c:pt>
                <c:pt idx="1">
                  <c:v>991</c:v>
                </c:pt>
                <c:pt idx="2">
                  <c:v>992</c:v>
                </c:pt>
                <c:pt idx="3">
                  <c:v>1005</c:v>
                </c:pt>
                <c:pt idx="4">
                  <c:v>1004</c:v>
                </c:pt>
                <c:pt idx="5">
                  <c:v>978</c:v>
                </c:pt>
                <c:pt idx="6">
                  <c:v>982</c:v>
                </c:pt>
                <c:pt idx="7">
                  <c:v>988</c:v>
                </c:pt>
                <c:pt idx="8">
                  <c:v>999</c:v>
                </c:pt>
                <c:pt idx="9">
                  <c:v>1012</c:v>
                </c:pt>
                <c:pt idx="10">
                  <c:v>1004</c:v>
                </c:pt>
                <c:pt idx="11">
                  <c:v>994</c:v>
                </c:pt>
                <c:pt idx="12">
                  <c:v>997</c:v>
                </c:pt>
                <c:pt idx="13">
                  <c:v>1002</c:v>
                </c:pt>
                <c:pt idx="14">
                  <c:v>1009</c:v>
                </c:pt>
                <c:pt idx="15">
                  <c:v>1001</c:v>
                </c:pt>
                <c:pt idx="16">
                  <c:v>1009</c:v>
                </c:pt>
                <c:pt idx="17">
                  <c:v>1007</c:v>
                </c:pt>
                <c:pt idx="18">
                  <c:v>997</c:v>
                </c:pt>
                <c:pt idx="19">
                  <c:v>996</c:v>
                </c:pt>
                <c:pt idx="20">
                  <c:v>998</c:v>
                </c:pt>
                <c:pt idx="21">
                  <c:v>988</c:v>
                </c:pt>
                <c:pt idx="22">
                  <c:v>999</c:v>
                </c:pt>
                <c:pt idx="23">
                  <c:v>1005</c:v>
                </c:pt>
                <c:pt idx="24">
                  <c:v>995</c:v>
                </c:pt>
                <c:pt idx="25">
                  <c:v>992</c:v>
                </c:pt>
                <c:pt idx="26">
                  <c:v>1007</c:v>
                </c:pt>
                <c:pt idx="27">
                  <c:v>1004</c:v>
                </c:pt>
                <c:pt idx="28">
                  <c:v>998</c:v>
                </c:pt>
                <c:pt idx="29">
                  <c:v>1008</c:v>
                </c:pt>
                <c:pt idx="30">
                  <c:v>0</c:v>
                </c:pt>
              </c:numCache>
            </c:numRef>
          </c:val>
        </c:ser>
        <c:axId val="47039868"/>
        <c:axId val="64026781"/>
      </c:barChart>
      <c:catAx>
        <c:axId val="4703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6781"/>
        <c:crosses val="autoZero"/>
        <c:auto val="1"/>
        <c:lblOffset val="100"/>
        <c:noMultiLvlLbl val="0"/>
      </c:catAx>
      <c:valAx>
        <c:axId val="640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039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2.9489321023531154</c:v>
                </c:pt>
                <c:pt idx="1">
                  <c:v>3.5992947791789325</c:v>
                </c:pt>
                <c:pt idx="2">
                  <c:v>3.9489015452464367</c:v>
                </c:pt>
                <c:pt idx="3">
                  <c:v>5.215759711159135</c:v>
                </c:pt>
                <c:pt idx="4">
                  <c:v>4.430191594125411</c:v>
                </c:pt>
                <c:pt idx="5">
                  <c:v>7.44357875455782</c:v>
                </c:pt>
                <c:pt idx="6">
                  <c:v>7.789530977760811</c:v>
                </c:pt>
                <c:pt idx="7">
                  <c:v>4.159541007334067</c:v>
                </c:pt>
                <c:pt idx="8">
                  <c:v>6.11658853797081</c:v>
                </c:pt>
                <c:pt idx="9">
                  <c:v>4.612360655985985</c:v>
                </c:pt>
                <c:pt idx="10">
                  <c:v>10.30482464766105</c:v>
                </c:pt>
                <c:pt idx="11">
                  <c:v>5.005995531707182</c:v>
                </c:pt>
                <c:pt idx="12">
                  <c:v>2.4446236934850774</c:v>
                </c:pt>
                <c:pt idx="13">
                  <c:v>-0.8385601580367157</c:v>
                </c:pt>
                <c:pt idx="14">
                  <c:v>1.7398183364858717</c:v>
                </c:pt>
                <c:pt idx="15">
                  <c:v>6.013592655266565</c:v>
                </c:pt>
                <c:pt idx="16">
                  <c:v>0.8985628338009027</c:v>
                </c:pt>
                <c:pt idx="17">
                  <c:v>5.807536042660106</c:v>
                </c:pt>
                <c:pt idx="18">
                  <c:v>5.578212319718591</c:v>
                </c:pt>
                <c:pt idx="19">
                  <c:v>0.5565992952631742</c:v>
                </c:pt>
                <c:pt idx="20">
                  <c:v>-2.5</c:v>
                </c:pt>
                <c:pt idx="21">
                  <c:v>4.848622993501829</c:v>
                </c:pt>
                <c:pt idx="22">
                  <c:v>3.0524645284900807</c:v>
                </c:pt>
                <c:pt idx="23">
                  <c:v>1.3738408971771376</c:v>
                </c:pt>
                <c:pt idx="24">
                  <c:v>6.939800337425242</c:v>
                </c:pt>
                <c:pt idx="25">
                  <c:v>4.708456356242456</c:v>
                </c:pt>
                <c:pt idx="26">
                  <c:v>3.718119005263611</c:v>
                </c:pt>
                <c:pt idx="27">
                  <c:v>12.43218865853634</c:v>
                </c:pt>
                <c:pt idx="28">
                  <c:v>9.312886293464429</c:v>
                </c:pt>
                <c:pt idx="29">
                  <c:v>3.9489015452464367</c:v>
                </c:pt>
              </c:numCache>
            </c:numRef>
          </c:val>
          <c:smooth val="0"/>
        </c:ser>
        <c:marker val="1"/>
        <c:axId val="25647862"/>
        <c:axId val="52641991"/>
      </c:lineChart>
      <c:catAx>
        <c:axId val="2564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1991"/>
        <c:crosses val="autoZero"/>
        <c:auto val="1"/>
        <c:lblOffset val="100"/>
        <c:noMultiLvlLbl val="0"/>
      </c:catAx>
      <c:valAx>
        <c:axId val="526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647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0.033</cdr:y>
    </cdr:from>
    <cdr:to>
      <cdr:x>0.91925</cdr:x>
      <cdr:y>0.0695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972425" y="1809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dd00efe-532c-44e7-8fac-cecada60c6c6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0.02925</cdr:y>
    </cdr:from>
    <cdr:to>
      <cdr:x>0.87925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57237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1404e1-9291-4201-af24-162fc6d64358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0.037</cdr:y>
    </cdr:from>
    <cdr:to>
      <cdr:x>0.90225</cdr:x>
      <cdr:y>0.0735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10500" y="20002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14329e1-8c7c-4161-a0f2-0ab8051d5da3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0.51375</cdr:y>
    </cdr:from>
    <cdr:to>
      <cdr:x>0.51375</cdr:x>
      <cdr:y>0.55225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4819650" y="2828925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fcaf95f-5637-4dd8-8b11-48e212311a3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0.7815</cdr:x>
      <cdr:y>0.028</cdr:y>
    </cdr:from>
    <cdr:to>
      <cdr:x>0.86725</cdr:x>
      <cdr:y>0.0655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7467600" y="15240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701feb6-1a91-4b16-a1ab-1046b055ecee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0.02575</cdr:y>
    </cdr:from>
    <cdr:to>
      <cdr:x>0.9245</cdr:x>
      <cdr:y>0.0635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8010525" y="13335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e6e2c0-4262-46a5-9345-0ababe786326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</cdr:y>
    </cdr:from>
    <cdr:to>
      <cdr:x>0.90425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00975" y="1524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4de3f9-a97a-4daf-a6f6-346dbb305119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0.02925</cdr:y>
    </cdr:from>
    <cdr:to>
      <cdr:x>0.889</cdr:x>
      <cdr:y>0.066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7667625" y="15240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327df4-fdb7-4441-992f-b7fe27a9c4b7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0.03875</cdr:y>
    </cdr:from>
    <cdr:to>
      <cdr:x>0.9105</cdr:x>
      <cdr:y>0.075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7867650" y="209550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a4b3a6-f8fa-45b4-9f22-1b53a09071ce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4" sqref="R4"/>
      <selection pane="bottomLeft" activeCell="Q38" sqref="Q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2000</v>
      </c>
      <c r="S4" s="7"/>
      <c r="T4" s="7"/>
      <c r="U4" s="60"/>
      <c r="V4" s="18"/>
      <c r="W4" s="99"/>
      <c r="X4" s="96"/>
      <c r="Y4" s="175" t="s">
        <v>98</v>
      </c>
      <c r="Z4" s="127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0"/>
      <c r="X5" s="97"/>
      <c r="Y5" s="176"/>
      <c r="Z5" s="128"/>
      <c r="AA5" s="42" t="s">
        <v>91</v>
      </c>
    </row>
    <row r="6" spans="1:26" ht="13.5" customHeight="1" thickBot="1">
      <c r="A6" s="31" t="s">
        <v>0</v>
      </c>
      <c r="B6" s="170" t="s">
        <v>1</v>
      </c>
      <c r="C6" s="171"/>
      <c r="D6" s="171"/>
      <c r="E6" s="171"/>
      <c r="F6" s="172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67</v>
      </c>
      <c r="W6" s="101" t="s">
        <v>67</v>
      </c>
      <c r="X6" s="173" t="s">
        <v>29</v>
      </c>
      <c r="Y6" s="176"/>
      <c r="Z6" s="128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2" t="s">
        <v>49</v>
      </c>
      <c r="U7" s="37" t="s">
        <v>13</v>
      </c>
      <c r="V7" s="39" t="s">
        <v>68</v>
      </c>
      <c r="W7" s="102" t="s">
        <v>69</v>
      </c>
      <c r="X7" s="173"/>
      <c r="Y7" s="176"/>
      <c r="Z7" s="128"/>
    </row>
    <row r="8" spans="1:41" ht="40.5" thickBot="1">
      <c r="A8" s="33"/>
      <c r="B8" s="141" t="s">
        <v>16</v>
      </c>
      <c r="C8" s="142" t="s">
        <v>17</v>
      </c>
      <c r="D8" s="142" t="s">
        <v>14</v>
      </c>
      <c r="E8" s="142" t="s">
        <v>15</v>
      </c>
      <c r="F8" s="10" t="s">
        <v>61</v>
      </c>
      <c r="G8" s="33" t="s">
        <v>39</v>
      </c>
      <c r="H8" s="33" t="s">
        <v>87</v>
      </c>
      <c r="I8" s="153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41" t="s">
        <v>92</v>
      </c>
      <c r="Q8" s="158" t="s">
        <v>99</v>
      </c>
      <c r="R8" s="10" t="s">
        <v>12</v>
      </c>
      <c r="S8" s="167" t="s">
        <v>20</v>
      </c>
      <c r="T8" s="33" t="s">
        <v>101</v>
      </c>
      <c r="U8" s="33" t="s">
        <v>21</v>
      </c>
      <c r="V8" s="33" t="s">
        <v>70</v>
      </c>
      <c r="W8" s="103" t="s">
        <v>70</v>
      </c>
      <c r="X8" s="174"/>
      <c r="Y8" s="177"/>
      <c r="Z8" s="128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38">
        <v>1</v>
      </c>
      <c r="B9" s="146">
        <v>4.9</v>
      </c>
      <c r="C9" s="147">
        <v>4.1</v>
      </c>
      <c r="D9" s="111">
        <v>9.5</v>
      </c>
      <c r="E9" s="148">
        <v>4.8</v>
      </c>
      <c r="F9" s="136">
        <f aca="true" t="shared" si="0" ref="F9:F38">AVERAGE(D9:E9)</f>
        <v>7.15</v>
      </c>
      <c r="G9" s="66">
        <f>100*(AI9/AG9)</f>
        <v>87.16772513878009</v>
      </c>
      <c r="H9" s="151">
        <f aca="true" t="shared" si="1" ref="H9:H38">AJ9</f>
        <v>2.9489321023531154</v>
      </c>
      <c r="I9" s="154">
        <v>1.9</v>
      </c>
      <c r="J9" s="136"/>
      <c r="K9" s="67"/>
      <c r="L9" s="64"/>
      <c r="M9" s="64"/>
      <c r="N9" s="64"/>
      <c r="O9" s="117"/>
      <c r="P9" s="159" t="s">
        <v>104</v>
      </c>
      <c r="Q9" s="160">
        <v>30</v>
      </c>
      <c r="R9" s="165"/>
      <c r="S9" s="168" t="s">
        <v>103</v>
      </c>
      <c r="T9" s="136"/>
      <c r="U9" s="70"/>
      <c r="V9" s="63"/>
      <c r="W9" s="156">
        <v>992</v>
      </c>
      <c r="X9" s="126"/>
      <c r="Y9" s="129"/>
      <c r="Z9" s="122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8.659035531865939</v>
      </c>
      <c r="AH9">
        <f aca="true" t="shared" si="4" ref="AH9:AH39">IF(V9&gt;=0,6.107*EXP(17.38*(C9/(239+C9))),6.107*EXP(22.44*(C9/(272.4+C9))))</f>
        <v>8.187084292086206</v>
      </c>
      <c r="AI9">
        <f aca="true" t="shared" si="5" ref="AI9:AI39">IF(C9&gt;=0,AH9-(0.000799*1000*(B9-C9)),AH9-(0.00072*1000*(B9-C9)))</f>
        <v>7.547884292086206</v>
      </c>
      <c r="AJ9">
        <f>239*LN(AI9/6.107)/(17.38-LN(AI9/6.107))</f>
        <v>2.9489321023531154</v>
      </c>
      <c r="AL9">
        <f>COUNTIF(U9:U39,"&lt;1")</f>
        <v>0</v>
      </c>
      <c r="AM9">
        <f>COUNTIF(E9:E39,"&lt;0")</f>
        <v>4</v>
      </c>
      <c r="AN9">
        <f>COUNTIF(I9:I39,"&lt;0")</f>
        <v>11</v>
      </c>
      <c r="AO9">
        <f>COUNTIF(Q9:Q39,"&gt;=39")</f>
        <v>1</v>
      </c>
    </row>
    <row r="10" spans="1:36" ht="12.75">
      <c r="A10" s="139">
        <v>2</v>
      </c>
      <c r="B10" s="149">
        <v>4.8</v>
      </c>
      <c r="C10" s="143">
        <v>4.3</v>
      </c>
      <c r="D10" s="73">
        <v>8</v>
      </c>
      <c r="E10" s="150">
        <v>4.2</v>
      </c>
      <c r="F10" s="144">
        <f t="shared" si="0"/>
        <v>6.1</v>
      </c>
      <c r="G10" s="66">
        <f aca="true" t="shared" si="6" ref="G10:G38">100*(AI10/AG10)</f>
        <v>91.91316887436062</v>
      </c>
      <c r="H10" s="120">
        <f t="shared" si="1"/>
        <v>3.5992947791789325</v>
      </c>
      <c r="I10" s="155">
        <v>1.2</v>
      </c>
      <c r="J10" s="144"/>
      <c r="K10" s="76"/>
      <c r="L10" s="73"/>
      <c r="M10" s="73"/>
      <c r="N10" s="73"/>
      <c r="O10" s="157"/>
      <c r="P10" s="161" t="s">
        <v>105</v>
      </c>
      <c r="Q10" s="162">
        <v>22</v>
      </c>
      <c r="R10" s="166"/>
      <c r="S10" s="169">
        <v>3.6</v>
      </c>
      <c r="T10" s="144"/>
      <c r="U10" s="77"/>
      <c r="V10" s="72"/>
      <c r="W10" s="156">
        <v>991</v>
      </c>
      <c r="X10" s="123"/>
      <c r="Y10" s="130"/>
      <c r="Z10" s="123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8.598757969942895</v>
      </c>
      <c r="AH10">
        <f t="shared" si="4"/>
        <v>8.302890934011156</v>
      </c>
      <c r="AI10">
        <f t="shared" si="5"/>
        <v>7.903390934011156</v>
      </c>
      <c r="AJ10">
        <f aca="true" t="shared" si="11" ref="AJ10:AJ39">239*LN(AI10/6.107)/(17.38-LN(AI10/6.107))</f>
        <v>3.5992947791789325</v>
      </c>
    </row>
    <row r="11" spans="1:36" ht="12.75">
      <c r="A11" s="138">
        <v>3</v>
      </c>
      <c r="B11" s="149">
        <v>4.9</v>
      </c>
      <c r="C11" s="143">
        <v>4.5</v>
      </c>
      <c r="D11" s="73">
        <v>10</v>
      </c>
      <c r="E11" s="150">
        <v>4.7</v>
      </c>
      <c r="F11" s="136">
        <f t="shared" si="0"/>
        <v>7.35</v>
      </c>
      <c r="G11" s="66">
        <f t="shared" si="6"/>
        <v>93.55015754656402</v>
      </c>
      <c r="H11" s="151">
        <f t="shared" si="1"/>
        <v>3.9489015452464367</v>
      </c>
      <c r="I11" s="155">
        <v>2.8</v>
      </c>
      <c r="J11" s="136"/>
      <c r="K11" s="67"/>
      <c r="L11" s="64"/>
      <c r="M11" s="64"/>
      <c r="N11" s="64"/>
      <c r="O11" s="117"/>
      <c r="P11" s="161" t="s">
        <v>104</v>
      </c>
      <c r="Q11" s="162">
        <v>14</v>
      </c>
      <c r="R11" s="165"/>
      <c r="S11" s="169">
        <v>0</v>
      </c>
      <c r="T11" s="136"/>
      <c r="U11" s="70"/>
      <c r="V11" s="63"/>
      <c r="W11" s="156">
        <v>992</v>
      </c>
      <c r="X11" s="123"/>
      <c r="Y11" s="130"/>
      <c r="Z11" s="123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8.659035531865939</v>
      </c>
      <c r="AH11">
        <f t="shared" si="4"/>
        <v>8.420141382073544</v>
      </c>
      <c r="AI11">
        <f t="shared" si="5"/>
        <v>8.100541382073544</v>
      </c>
      <c r="AJ11">
        <f t="shared" si="11"/>
        <v>3.9489015452464367</v>
      </c>
    </row>
    <row r="12" spans="1:36" ht="12.75">
      <c r="A12" s="139">
        <v>4</v>
      </c>
      <c r="B12" s="149">
        <v>5.9</v>
      </c>
      <c r="C12" s="143">
        <v>5.6</v>
      </c>
      <c r="D12" s="143">
        <v>11.1</v>
      </c>
      <c r="E12" s="150">
        <v>4</v>
      </c>
      <c r="F12" s="144">
        <f t="shared" si="0"/>
        <v>7.55</v>
      </c>
      <c r="G12" s="66">
        <f t="shared" si="6"/>
        <v>95.35895843016627</v>
      </c>
      <c r="H12" s="120">
        <f t="shared" si="1"/>
        <v>5.215759711159135</v>
      </c>
      <c r="I12" s="155">
        <v>0.6</v>
      </c>
      <c r="J12" s="144"/>
      <c r="K12" s="76"/>
      <c r="L12" s="73"/>
      <c r="M12" s="73"/>
      <c r="N12" s="73"/>
      <c r="O12" s="157"/>
      <c r="P12" s="161" t="s">
        <v>104</v>
      </c>
      <c r="Q12" s="162">
        <v>15</v>
      </c>
      <c r="R12" s="166"/>
      <c r="S12" s="169">
        <v>0</v>
      </c>
      <c r="T12" s="144"/>
      <c r="U12" s="77"/>
      <c r="V12" s="72"/>
      <c r="W12" s="156">
        <v>1005</v>
      </c>
      <c r="X12" s="123"/>
      <c r="Y12" s="130"/>
      <c r="Z12" s="123"/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9.282633897234025</v>
      </c>
      <c r="AH12">
        <f t="shared" si="4"/>
        <v>9.091522999287918</v>
      </c>
      <c r="AI12">
        <f t="shared" si="5"/>
        <v>8.851822999287917</v>
      </c>
      <c r="AJ12">
        <f t="shared" si="11"/>
        <v>5.215759711159135</v>
      </c>
    </row>
    <row r="13" spans="1:36" ht="12.75">
      <c r="A13" s="138">
        <v>5</v>
      </c>
      <c r="B13" s="149">
        <v>4.9</v>
      </c>
      <c r="C13" s="143">
        <v>4.7</v>
      </c>
      <c r="D13" s="143">
        <v>8.3</v>
      </c>
      <c r="E13" s="150">
        <v>2</v>
      </c>
      <c r="F13" s="136">
        <f t="shared" si="0"/>
        <v>5.15</v>
      </c>
      <c r="G13" s="66">
        <f t="shared" si="6"/>
        <v>96.76656286428401</v>
      </c>
      <c r="H13" s="151">
        <f t="shared" si="1"/>
        <v>4.430191594125411</v>
      </c>
      <c r="I13" s="155">
        <v>-1.4</v>
      </c>
      <c r="J13" s="136"/>
      <c r="K13" s="67"/>
      <c r="L13" s="64"/>
      <c r="M13" s="64"/>
      <c r="N13" s="64"/>
      <c r="O13" s="117"/>
      <c r="P13" s="161" t="s">
        <v>105</v>
      </c>
      <c r="Q13" s="162">
        <v>32</v>
      </c>
      <c r="R13" s="165"/>
      <c r="S13" s="169">
        <v>40.4</v>
      </c>
      <c r="T13" s="136"/>
      <c r="U13" s="70"/>
      <c r="V13" s="63"/>
      <c r="W13" s="156">
        <v>1004</v>
      </c>
      <c r="X13" s="123"/>
      <c r="Y13" s="130"/>
      <c r="Z13" s="123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5</v>
      </c>
      <c r="AE13">
        <f t="shared" si="3"/>
        <v>5</v>
      </c>
      <c r="AG13">
        <f t="shared" si="10"/>
        <v>8.659035531865939</v>
      </c>
      <c r="AH13">
        <f t="shared" si="4"/>
        <v>8.538851061383744</v>
      </c>
      <c r="AI13">
        <f t="shared" si="5"/>
        <v>8.379051061383743</v>
      </c>
      <c r="AJ13">
        <f t="shared" si="11"/>
        <v>4.430191594125411</v>
      </c>
    </row>
    <row r="14" spans="1:36" ht="12.75">
      <c r="A14" s="139">
        <v>6</v>
      </c>
      <c r="B14" s="149">
        <v>8.5</v>
      </c>
      <c r="C14" s="143">
        <v>8</v>
      </c>
      <c r="D14" s="143">
        <v>10.5</v>
      </c>
      <c r="E14" s="150">
        <v>4.9</v>
      </c>
      <c r="F14" s="144">
        <f t="shared" si="0"/>
        <v>7.7</v>
      </c>
      <c r="G14" s="66">
        <f t="shared" si="6"/>
        <v>93.0583390977612</v>
      </c>
      <c r="H14" s="120">
        <f t="shared" si="1"/>
        <v>7.44357875455782</v>
      </c>
      <c r="I14" s="155">
        <v>5.4</v>
      </c>
      <c r="J14" s="144"/>
      <c r="K14" s="76"/>
      <c r="L14" s="73"/>
      <c r="M14" s="73"/>
      <c r="N14" s="73"/>
      <c r="O14" s="157"/>
      <c r="P14" s="161" t="s">
        <v>106</v>
      </c>
      <c r="Q14" s="162">
        <v>21</v>
      </c>
      <c r="R14" s="166"/>
      <c r="S14" s="169">
        <v>5.2</v>
      </c>
      <c r="T14" s="144"/>
      <c r="U14" s="77"/>
      <c r="V14" s="72"/>
      <c r="W14" s="156">
        <v>978</v>
      </c>
      <c r="X14" s="123"/>
      <c r="Y14" s="130"/>
      <c r="Z14" s="123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11.093113863278093</v>
      </c>
      <c r="AH14">
        <f t="shared" si="4"/>
        <v>10.722567515390086</v>
      </c>
      <c r="AI14">
        <f t="shared" si="5"/>
        <v>10.323067515390086</v>
      </c>
      <c r="AJ14">
        <f t="shared" si="11"/>
        <v>7.44357875455782</v>
      </c>
    </row>
    <row r="15" spans="1:36" ht="12.75">
      <c r="A15" s="138">
        <v>7</v>
      </c>
      <c r="B15" s="149">
        <v>8</v>
      </c>
      <c r="C15" s="143">
        <v>7.9</v>
      </c>
      <c r="D15" s="143">
        <v>9.7</v>
      </c>
      <c r="E15" s="150">
        <v>8</v>
      </c>
      <c r="F15" s="136">
        <f t="shared" si="0"/>
        <v>8.85</v>
      </c>
      <c r="G15" s="66">
        <f t="shared" si="6"/>
        <v>98.57602767269542</v>
      </c>
      <c r="H15" s="151">
        <f t="shared" si="1"/>
        <v>7.789530977760811</v>
      </c>
      <c r="I15" s="155">
        <v>7.3</v>
      </c>
      <c r="J15" s="136"/>
      <c r="K15" s="67"/>
      <c r="L15" s="64"/>
      <c r="M15" s="64"/>
      <c r="N15" s="64"/>
      <c r="O15" s="117"/>
      <c r="P15" s="161" t="s">
        <v>106</v>
      </c>
      <c r="Q15" s="162">
        <v>30</v>
      </c>
      <c r="R15" s="165"/>
      <c r="S15" s="169">
        <v>4.7</v>
      </c>
      <c r="T15" s="136"/>
      <c r="U15" s="70"/>
      <c r="V15" s="63"/>
      <c r="W15" s="156">
        <v>982</v>
      </c>
      <c r="X15" s="123"/>
      <c r="Y15" s="130"/>
      <c r="Z15" s="123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10.722567515390086</v>
      </c>
      <c r="AH15">
        <f t="shared" si="4"/>
        <v>10.649781121194382</v>
      </c>
      <c r="AI15">
        <f t="shared" si="5"/>
        <v>10.569881121194381</v>
      </c>
      <c r="AJ15">
        <f t="shared" si="11"/>
        <v>7.789530977760811</v>
      </c>
    </row>
    <row r="16" spans="1:36" ht="12.75">
      <c r="A16" s="139">
        <v>8</v>
      </c>
      <c r="B16" s="149">
        <v>5.8</v>
      </c>
      <c r="C16" s="143">
        <v>5.1</v>
      </c>
      <c r="D16" s="143">
        <v>9.7</v>
      </c>
      <c r="E16" s="150">
        <v>5.8</v>
      </c>
      <c r="F16" s="144">
        <f t="shared" si="0"/>
        <v>7.75</v>
      </c>
      <c r="G16" s="66">
        <f t="shared" si="6"/>
        <v>89.18343113241366</v>
      </c>
      <c r="H16" s="120">
        <f t="shared" si="1"/>
        <v>4.159541007334067</v>
      </c>
      <c r="I16" s="155">
        <v>3.7</v>
      </c>
      <c r="J16" s="144"/>
      <c r="K16" s="76"/>
      <c r="L16" s="73"/>
      <c r="M16" s="73"/>
      <c r="N16" s="73"/>
      <c r="O16" s="157"/>
      <c r="P16" s="161" t="s">
        <v>107</v>
      </c>
      <c r="Q16" s="162">
        <v>23</v>
      </c>
      <c r="R16" s="166"/>
      <c r="S16" s="169" t="s">
        <v>103</v>
      </c>
      <c r="T16" s="144"/>
      <c r="U16" s="77"/>
      <c r="V16" s="72"/>
      <c r="W16" s="156">
        <v>988</v>
      </c>
      <c r="X16" s="123"/>
      <c r="Y16" s="130"/>
      <c r="Z16" s="123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9.218540243120705</v>
      </c>
      <c r="AH16">
        <f t="shared" si="4"/>
        <v>8.780710489137393</v>
      </c>
      <c r="AI16">
        <f t="shared" si="5"/>
        <v>8.221410489137392</v>
      </c>
      <c r="AJ16">
        <f t="shared" si="11"/>
        <v>4.159541007334067</v>
      </c>
    </row>
    <row r="17" spans="1:46" ht="12.75">
      <c r="A17" s="138">
        <v>9</v>
      </c>
      <c r="B17" s="149">
        <v>7</v>
      </c>
      <c r="C17" s="143">
        <v>6.6</v>
      </c>
      <c r="D17" s="143">
        <v>8.5</v>
      </c>
      <c r="E17" s="150">
        <v>5.7</v>
      </c>
      <c r="F17" s="136">
        <f t="shared" si="0"/>
        <v>7.1</v>
      </c>
      <c r="G17" s="66">
        <f t="shared" si="6"/>
        <v>94.09587954653512</v>
      </c>
      <c r="H17" s="151">
        <f t="shared" si="1"/>
        <v>6.11658853797081</v>
      </c>
      <c r="I17" s="155">
        <v>3.9</v>
      </c>
      <c r="J17" s="136"/>
      <c r="K17" s="67"/>
      <c r="L17" s="64"/>
      <c r="M17" s="64"/>
      <c r="N17" s="64"/>
      <c r="O17" s="117"/>
      <c r="P17" s="161" t="s">
        <v>104</v>
      </c>
      <c r="Q17" s="162">
        <v>15</v>
      </c>
      <c r="R17" s="165"/>
      <c r="S17" s="169">
        <v>0.8</v>
      </c>
      <c r="T17" s="136"/>
      <c r="U17" s="70"/>
      <c r="V17" s="63"/>
      <c r="W17" s="156">
        <v>999</v>
      </c>
      <c r="X17" s="123"/>
      <c r="Y17" s="130"/>
      <c r="Z17" s="123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10.014043920115377</v>
      </c>
      <c r="AH17">
        <f t="shared" si="4"/>
        <v>9.742402704808889</v>
      </c>
      <c r="AI17">
        <f t="shared" si="5"/>
        <v>9.422802704808888</v>
      </c>
      <c r="AJ17">
        <f t="shared" si="11"/>
        <v>6.11658853797081</v>
      </c>
      <c r="AT17">
        <f aca="true" t="shared" si="12" ref="AT17:AT47">V9*(10^(85/(18429.1+(67.53*B9)+(0.003*31)))-1)</f>
        <v>0</v>
      </c>
    </row>
    <row r="18" spans="1:46" ht="12.75">
      <c r="A18" s="139">
        <v>10</v>
      </c>
      <c r="B18" s="149">
        <v>6</v>
      </c>
      <c r="C18" s="143">
        <v>5.4</v>
      </c>
      <c r="D18" s="143">
        <v>11</v>
      </c>
      <c r="E18" s="150">
        <v>4.8</v>
      </c>
      <c r="F18" s="144">
        <f t="shared" si="0"/>
        <v>7.9</v>
      </c>
      <c r="G18" s="66">
        <f t="shared" si="6"/>
        <v>90.7942979180198</v>
      </c>
      <c r="H18" s="120">
        <f t="shared" si="1"/>
        <v>4.612360655985985</v>
      </c>
      <c r="I18" s="155">
        <v>2.5</v>
      </c>
      <c r="J18" s="144"/>
      <c r="K18" s="76"/>
      <c r="L18" s="73"/>
      <c r="M18" s="73"/>
      <c r="N18" s="73"/>
      <c r="O18" s="157"/>
      <c r="P18" s="161" t="s">
        <v>104</v>
      </c>
      <c r="Q18" s="162">
        <v>30</v>
      </c>
      <c r="R18" s="166"/>
      <c r="S18" s="169">
        <v>4.8</v>
      </c>
      <c r="T18" s="144"/>
      <c r="U18" s="77"/>
      <c r="V18" s="72"/>
      <c r="W18" s="156">
        <v>1012</v>
      </c>
      <c r="X18" s="123"/>
      <c r="Y18" s="130"/>
      <c r="Z18" s="123"/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9.347120306962537</v>
      </c>
      <c r="AH18">
        <f t="shared" si="4"/>
        <v>8.966052258259293</v>
      </c>
      <c r="AI18">
        <f t="shared" si="5"/>
        <v>8.486652258259292</v>
      </c>
      <c r="AJ18">
        <f t="shared" si="11"/>
        <v>4.612360655985985</v>
      </c>
      <c r="AT18">
        <f t="shared" si="12"/>
        <v>0</v>
      </c>
    </row>
    <row r="19" spans="1:46" ht="12.75">
      <c r="A19" s="138">
        <v>11</v>
      </c>
      <c r="B19" s="149">
        <v>10.5</v>
      </c>
      <c r="C19" s="143">
        <v>10.4</v>
      </c>
      <c r="D19" s="143">
        <v>10.8</v>
      </c>
      <c r="E19" s="150">
        <v>6</v>
      </c>
      <c r="F19" s="136">
        <f t="shared" si="0"/>
        <v>8.4</v>
      </c>
      <c r="G19" s="66">
        <f t="shared" si="6"/>
        <v>98.70507614958518</v>
      </c>
      <c r="H19" s="151">
        <f t="shared" si="1"/>
        <v>10.30482464766105</v>
      </c>
      <c r="I19" s="155">
        <v>4</v>
      </c>
      <c r="J19" s="136"/>
      <c r="K19" s="67"/>
      <c r="L19" s="64"/>
      <c r="M19" s="64"/>
      <c r="N19" s="64"/>
      <c r="O19" s="117"/>
      <c r="P19" s="161" t="s">
        <v>105</v>
      </c>
      <c r="Q19" s="162">
        <v>28</v>
      </c>
      <c r="R19" s="165"/>
      <c r="S19" s="169">
        <v>5</v>
      </c>
      <c r="T19" s="136"/>
      <c r="U19" s="70"/>
      <c r="V19" s="63"/>
      <c r="W19" s="156">
        <v>1004</v>
      </c>
      <c r="X19" s="123"/>
      <c r="Y19" s="130"/>
      <c r="Z19" s="123"/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12.690561141441451</v>
      </c>
      <c r="AH19">
        <f t="shared" si="4"/>
        <v>12.606128038469452</v>
      </c>
      <c r="AI19">
        <f t="shared" si="5"/>
        <v>12.526228038469451</v>
      </c>
      <c r="AJ19">
        <f t="shared" si="11"/>
        <v>10.30482464766105</v>
      </c>
      <c r="AT19">
        <f t="shared" si="12"/>
        <v>0</v>
      </c>
    </row>
    <row r="20" spans="1:46" ht="12.75">
      <c r="A20" s="139">
        <v>12</v>
      </c>
      <c r="B20" s="149">
        <v>6.6</v>
      </c>
      <c r="C20" s="143">
        <v>5.9</v>
      </c>
      <c r="D20" s="143">
        <v>9.5</v>
      </c>
      <c r="E20" s="150">
        <v>5.6</v>
      </c>
      <c r="F20" s="144">
        <f t="shared" si="0"/>
        <v>7.55</v>
      </c>
      <c r="G20" s="66">
        <f t="shared" si="6"/>
        <v>89.53986158802645</v>
      </c>
      <c r="H20" s="120">
        <f t="shared" si="1"/>
        <v>5.005995531707182</v>
      </c>
      <c r="I20" s="155">
        <v>3.3</v>
      </c>
      <c r="J20" s="144"/>
      <c r="K20" s="76"/>
      <c r="L20" s="73"/>
      <c r="M20" s="73"/>
      <c r="N20" s="73"/>
      <c r="O20" s="157"/>
      <c r="P20" s="161" t="s">
        <v>108</v>
      </c>
      <c r="Q20" s="162">
        <v>28</v>
      </c>
      <c r="R20" s="166"/>
      <c r="S20" s="169">
        <v>0</v>
      </c>
      <c r="T20" s="144"/>
      <c r="U20" s="77"/>
      <c r="V20" s="72"/>
      <c r="W20" s="156">
        <v>994</v>
      </c>
      <c r="X20" s="123"/>
      <c r="Y20" s="130"/>
      <c r="Z20" s="123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9.742402704808889</v>
      </c>
      <c r="AH20">
        <f t="shared" si="4"/>
        <v>9.282633897234025</v>
      </c>
      <c r="AI20">
        <f t="shared" si="5"/>
        <v>8.723333897234024</v>
      </c>
      <c r="AJ20">
        <f t="shared" si="11"/>
        <v>5.005995531707182</v>
      </c>
      <c r="AT20">
        <f t="shared" si="12"/>
        <v>0</v>
      </c>
    </row>
    <row r="21" spans="1:46" ht="12.75">
      <c r="A21" s="138">
        <v>13</v>
      </c>
      <c r="B21" s="149">
        <v>3.2</v>
      </c>
      <c r="C21" s="143">
        <v>2.9</v>
      </c>
      <c r="D21" s="143">
        <v>8.3</v>
      </c>
      <c r="E21" s="150">
        <v>3.2</v>
      </c>
      <c r="F21" s="136">
        <f t="shared" si="0"/>
        <v>5.75</v>
      </c>
      <c r="G21" s="66">
        <f t="shared" si="6"/>
        <v>94.77579550868754</v>
      </c>
      <c r="H21" s="151">
        <f t="shared" si="1"/>
        <v>2.4446236934850774</v>
      </c>
      <c r="I21" s="155">
        <v>0.9</v>
      </c>
      <c r="J21" s="136"/>
      <c r="K21" s="67"/>
      <c r="L21" s="64"/>
      <c r="M21" s="64"/>
      <c r="N21" s="64"/>
      <c r="O21" s="117"/>
      <c r="P21" s="161" t="s">
        <v>109</v>
      </c>
      <c r="Q21" s="162">
        <v>17</v>
      </c>
      <c r="R21" s="165"/>
      <c r="S21" s="169">
        <v>0</v>
      </c>
      <c r="T21" s="136"/>
      <c r="U21" s="70"/>
      <c r="V21" s="63"/>
      <c r="W21" s="156">
        <v>997</v>
      </c>
      <c r="X21" s="123"/>
      <c r="Y21" s="130"/>
      <c r="Z21" s="123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7.683414621449662</v>
      </c>
      <c r="AH21">
        <f t="shared" si="4"/>
        <v>7.52171732970973</v>
      </c>
      <c r="AI21">
        <f t="shared" si="5"/>
        <v>7.28201732970973</v>
      </c>
      <c r="AJ21">
        <f t="shared" si="11"/>
        <v>2.4446236934850774</v>
      </c>
      <c r="AT21">
        <f t="shared" si="12"/>
        <v>0</v>
      </c>
    </row>
    <row r="22" spans="1:46" ht="12.75">
      <c r="A22" s="139">
        <v>14</v>
      </c>
      <c r="B22" s="149">
        <v>-0.3</v>
      </c>
      <c r="C22" s="143">
        <v>-0.5</v>
      </c>
      <c r="D22" s="143">
        <v>7.4</v>
      </c>
      <c r="E22" s="150">
        <v>-0.3</v>
      </c>
      <c r="F22" s="144">
        <f t="shared" si="0"/>
        <v>3.5500000000000003</v>
      </c>
      <c r="G22" s="66">
        <f t="shared" si="6"/>
        <v>96.14129974203018</v>
      </c>
      <c r="H22" s="120">
        <f t="shared" si="1"/>
        <v>-0.8385601580367157</v>
      </c>
      <c r="I22" s="155">
        <v>-3.9</v>
      </c>
      <c r="J22" s="144"/>
      <c r="K22" s="76"/>
      <c r="L22" s="73"/>
      <c r="M22" s="73"/>
      <c r="N22" s="73"/>
      <c r="O22" s="157"/>
      <c r="P22" s="161" t="s">
        <v>109</v>
      </c>
      <c r="Q22" s="162">
        <v>6</v>
      </c>
      <c r="R22" s="166"/>
      <c r="S22" s="169">
        <v>0.1</v>
      </c>
      <c r="T22" s="144"/>
      <c r="U22" s="77"/>
      <c r="V22" s="72"/>
      <c r="W22" s="156">
        <v>1002</v>
      </c>
      <c r="X22" s="123"/>
      <c r="Y22" s="130"/>
      <c r="Z22" s="123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5.97504922494793</v>
      </c>
      <c r="AH22">
        <f t="shared" si="4"/>
        <v>5.888489985091041</v>
      </c>
      <c r="AI22">
        <f t="shared" si="5"/>
        <v>5.7444899850910405</v>
      </c>
      <c r="AJ22">
        <f t="shared" si="11"/>
        <v>-0.8385601580367157</v>
      </c>
      <c r="AT22">
        <f t="shared" si="12"/>
        <v>0</v>
      </c>
    </row>
    <row r="23" spans="1:46" ht="12.75">
      <c r="A23" s="138">
        <v>15</v>
      </c>
      <c r="B23" s="149">
        <v>2</v>
      </c>
      <c r="C23" s="143">
        <v>1.9</v>
      </c>
      <c r="D23" s="143">
        <v>8.9</v>
      </c>
      <c r="E23" s="150">
        <v>-0.9</v>
      </c>
      <c r="F23" s="136">
        <f t="shared" si="0"/>
        <v>4</v>
      </c>
      <c r="G23" s="66">
        <f t="shared" si="6"/>
        <v>98.15447168804357</v>
      </c>
      <c r="H23" s="151">
        <f t="shared" si="1"/>
        <v>1.7398183364858717</v>
      </c>
      <c r="I23" s="155">
        <v>-3.7</v>
      </c>
      <c r="J23" s="136"/>
      <c r="K23" s="67"/>
      <c r="L23" s="64"/>
      <c r="M23" s="64"/>
      <c r="N23" s="64"/>
      <c r="O23" s="117"/>
      <c r="P23" s="161" t="s">
        <v>105</v>
      </c>
      <c r="Q23" s="162">
        <v>16</v>
      </c>
      <c r="R23" s="165"/>
      <c r="S23" s="169">
        <v>3.1</v>
      </c>
      <c r="T23" s="136"/>
      <c r="U23" s="70"/>
      <c r="V23" s="63"/>
      <c r="W23" s="156">
        <v>1009</v>
      </c>
      <c r="X23" s="123"/>
      <c r="Y23" s="130"/>
      <c r="Z23" s="123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7.054516284028025</v>
      </c>
      <c r="AH23">
        <f t="shared" si="4"/>
        <v>7.004223188734711</v>
      </c>
      <c r="AI23">
        <f t="shared" si="5"/>
        <v>6.924323188734711</v>
      </c>
      <c r="AJ23">
        <f t="shared" si="11"/>
        <v>1.7398183364858717</v>
      </c>
      <c r="AT23">
        <f t="shared" si="12"/>
        <v>0</v>
      </c>
    </row>
    <row r="24" spans="1:46" ht="12.75">
      <c r="A24" s="139">
        <v>16</v>
      </c>
      <c r="B24" s="149">
        <v>6.9</v>
      </c>
      <c r="C24" s="143">
        <v>6.5</v>
      </c>
      <c r="D24" s="143">
        <v>8.3</v>
      </c>
      <c r="E24" s="150">
        <v>2</v>
      </c>
      <c r="F24" s="144">
        <f t="shared" si="0"/>
        <v>5.15</v>
      </c>
      <c r="G24" s="66">
        <f t="shared" si="6"/>
        <v>94.07171037432003</v>
      </c>
      <c r="H24" s="120">
        <f t="shared" si="1"/>
        <v>6.013592655266565</v>
      </c>
      <c r="I24" s="155">
        <v>2.9</v>
      </c>
      <c r="J24" s="144"/>
      <c r="K24" s="76"/>
      <c r="L24" s="73"/>
      <c r="M24" s="73"/>
      <c r="N24" s="73"/>
      <c r="O24" s="157"/>
      <c r="P24" s="161" t="s">
        <v>104</v>
      </c>
      <c r="Q24" s="162">
        <v>21</v>
      </c>
      <c r="R24" s="166"/>
      <c r="S24" s="169" t="s">
        <v>103</v>
      </c>
      <c r="T24" s="144"/>
      <c r="U24" s="77"/>
      <c r="V24" s="72"/>
      <c r="W24" s="156">
        <v>1001</v>
      </c>
      <c r="X24" s="123"/>
      <c r="Y24" s="130"/>
      <c r="Z24" s="123"/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9.945515096468517</v>
      </c>
      <c r="AH24">
        <f t="shared" si="4"/>
        <v>9.67551615678414</v>
      </c>
      <c r="AI24">
        <f t="shared" si="5"/>
        <v>9.35591615678414</v>
      </c>
      <c r="AJ24">
        <f t="shared" si="11"/>
        <v>6.013592655266565</v>
      </c>
      <c r="AT24">
        <f t="shared" si="12"/>
        <v>0</v>
      </c>
    </row>
    <row r="25" spans="1:46" ht="12.75">
      <c r="A25" s="138">
        <v>17</v>
      </c>
      <c r="B25" s="149">
        <v>1.7</v>
      </c>
      <c r="C25" s="143">
        <v>1.4</v>
      </c>
      <c r="D25" s="143">
        <v>7.4</v>
      </c>
      <c r="E25" s="150">
        <v>1.3</v>
      </c>
      <c r="F25" s="136">
        <f t="shared" si="0"/>
        <v>4.3500000000000005</v>
      </c>
      <c r="G25" s="66">
        <f t="shared" si="6"/>
        <v>94.39785154007097</v>
      </c>
      <c r="H25" s="151">
        <f t="shared" si="1"/>
        <v>0.8985628338009027</v>
      </c>
      <c r="I25" s="155">
        <v>-0.7</v>
      </c>
      <c r="J25" s="136"/>
      <c r="K25" s="67"/>
      <c r="L25" s="64"/>
      <c r="M25" s="64"/>
      <c r="N25" s="64"/>
      <c r="O25" s="117"/>
      <c r="P25" s="161" t="s">
        <v>109</v>
      </c>
      <c r="Q25" s="162">
        <v>33</v>
      </c>
      <c r="R25" s="165"/>
      <c r="S25" s="169">
        <v>5.5</v>
      </c>
      <c r="T25" s="136"/>
      <c r="U25" s="70"/>
      <c r="V25" s="63"/>
      <c r="W25" s="156">
        <v>1009</v>
      </c>
      <c r="X25" s="123"/>
      <c r="Y25" s="130"/>
      <c r="Z25" s="123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6.90458694814902</v>
      </c>
      <c r="AH25">
        <f t="shared" si="4"/>
        <v>6.757481736768829</v>
      </c>
      <c r="AI25">
        <f t="shared" si="5"/>
        <v>6.517781736768829</v>
      </c>
      <c r="AJ25">
        <f t="shared" si="11"/>
        <v>0.8985628338009027</v>
      </c>
      <c r="AT25">
        <f t="shared" si="12"/>
        <v>0</v>
      </c>
    </row>
    <row r="26" spans="1:46" ht="12.75">
      <c r="A26" s="139">
        <v>18</v>
      </c>
      <c r="B26" s="149">
        <v>6.7</v>
      </c>
      <c r="C26" s="143">
        <v>6.3</v>
      </c>
      <c r="D26" s="143">
        <v>10.9</v>
      </c>
      <c r="E26" s="150">
        <v>1.7</v>
      </c>
      <c r="F26" s="144">
        <f t="shared" si="0"/>
        <v>6.3</v>
      </c>
      <c r="G26" s="66">
        <f t="shared" si="6"/>
        <v>94.02285393209536</v>
      </c>
      <c r="H26" s="120">
        <f t="shared" si="1"/>
        <v>5.807536042660106</v>
      </c>
      <c r="I26" s="155">
        <v>-0.4</v>
      </c>
      <c r="J26" s="144"/>
      <c r="K26" s="76"/>
      <c r="L26" s="73"/>
      <c r="M26" s="73"/>
      <c r="N26" s="73"/>
      <c r="O26" s="157"/>
      <c r="P26" s="161" t="s">
        <v>109</v>
      </c>
      <c r="Q26" s="162">
        <v>24</v>
      </c>
      <c r="R26" s="166"/>
      <c r="S26" s="169">
        <v>1.6</v>
      </c>
      <c r="T26" s="144"/>
      <c r="U26" s="77"/>
      <c r="V26" s="72"/>
      <c r="W26" s="156">
        <v>1007</v>
      </c>
      <c r="X26" s="123"/>
      <c r="Y26" s="130"/>
      <c r="Z26" s="123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9.809696626511307</v>
      </c>
      <c r="AH26">
        <f t="shared" si="4"/>
        <v>9.542956730326413</v>
      </c>
      <c r="AI26">
        <f t="shared" si="5"/>
        <v>9.223356730326412</v>
      </c>
      <c r="AJ26">
        <f t="shared" si="11"/>
        <v>5.807536042660106</v>
      </c>
      <c r="AT26">
        <f t="shared" si="12"/>
        <v>0</v>
      </c>
    </row>
    <row r="27" spans="1:46" ht="12.75">
      <c r="A27" s="138">
        <v>19</v>
      </c>
      <c r="B27" s="149">
        <v>6.7</v>
      </c>
      <c r="C27" s="143">
        <v>6.2</v>
      </c>
      <c r="D27" s="143">
        <v>7.5</v>
      </c>
      <c r="E27" s="150">
        <v>6.6</v>
      </c>
      <c r="F27" s="136">
        <f t="shared" si="0"/>
        <v>7.05</v>
      </c>
      <c r="G27" s="66">
        <f t="shared" si="6"/>
        <v>92.53884186461492</v>
      </c>
      <c r="H27" s="151">
        <f t="shared" si="1"/>
        <v>5.578212319718591</v>
      </c>
      <c r="I27" s="155">
        <v>5</v>
      </c>
      <c r="J27" s="136"/>
      <c r="K27" s="67"/>
      <c r="L27" s="64"/>
      <c r="M27" s="64"/>
      <c r="N27" s="64"/>
      <c r="O27" s="117"/>
      <c r="P27" s="161" t="s">
        <v>109</v>
      </c>
      <c r="Q27" s="162">
        <v>13</v>
      </c>
      <c r="R27" s="165"/>
      <c r="S27" s="169">
        <v>0.2</v>
      </c>
      <c r="T27" s="136"/>
      <c r="U27" s="70"/>
      <c r="V27" s="63"/>
      <c r="W27" s="156">
        <v>997</v>
      </c>
      <c r="X27" s="123"/>
      <c r="Y27" s="130"/>
      <c r="Z27" s="123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9.809696626511307</v>
      </c>
      <c r="AH27">
        <f t="shared" si="4"/>
        <v>9.477279648605764</v>
      </c>
      <c r="AI27">
        <f t="shared" si="5"/>
        <v>9.077779648605764</v>
      </c>
      <c r="AJ27">
        <f t="shared" si="11"/>
        <v>5.578212319718591</v>
      </c>
      <c r="AT27">
        <f t="shared" si="12"/>
        <v>0</v>
      </c>
    </row>
    <row r="28" spans="1:46" ht="12.75">
      <c r="A28" s="139">
        <v>20</v>
      </c>
      <c r="B28" s="149">
        <v>1.1</v>
      </c>
      <c r="C28" s="143">
        <v>0.9</v>
      </c>
      <c r="D28" s="143">
        <v>6.2</v>
      </c>
      <c r="E28" s="150">
        <v>1.1</v>
      </c>
      <c r="F28" s="144">
        <f t="shared" si="0"/>
        <v>3.6500000000000004</v>
      </c>
      <c r="G28" s="66">
        <f t="shared" si="6"/>
        <v>96.15165654953445</v>
      </c>
      <c r="H28" s="120">
        <f t="shared" si="1"/>
        <v>0.5565992952631742</v>
      </c>
      <c r="I28" s="155">
        <v>-1.7</v>
      </c>
      <c r="J28" s="144"/>
      <c r="K28" s="76"/>
      <c r="L28" s="73"/>
      <c r="M28" s="73"/>
      <c r="N28" s="73"/>
      <c r="O28" s="157"/>
      <c r="P28" s="161" t="s">
        <v>109</v>
      </c>
      <c r="Q28" s="162">
        <v>9</v>
      </c>
      <c r="R28" s="166"/>
      <c r="S28" s="169">
        <v>0</v>
      </c>
      <c r="T28" s="144"/>
      <c r="U28" s="77"/>
      <c r="V28" s="72"/>
      <c r="W28" s="156">
        <v>996</v>
      </c>
      <c r="X28" s="123"/>
      <c r="Y28" s="130"/>
      <c r="Z28" s="123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6.613154757473732</v>
      </c>
      <c r="AH28">
        <f t="shared" si="4"/>
        <v>6.5184578494953405</v>
      </c>
      <c r="AI28">
        <f t="shared" si="5"/>
        <v>6.358657849495341</v>
      </c>
      <c r="AJ28">
        <f t="shared" si="11"/>
        <v>0.5565992952631742</v>
      </c>
      <c r="AT28">
        <f t="shared" si="12"/>
        <v>0</v>
      </c>
    </row>
    <row r="29" spans="1:46" ht="12.75">
      <c r="A29" s="138">
        <v>21</v>
      </c>
      <c r="B29" s="149">
        <v>-2.5</v>
      </c>
      <c r="C29" s="143">
        <v>-2.5</v>
      </c>
      <c r="D29" s="143">
        <v>7.1</v>
      </c>
      <c r="E29" s="150">
        <v>-3.3</v>
      </c>
      <c r="F29" s="136">
        <f t="shared" si="0"/>
        <v>1.9</v>
      </c>
      <c r="G29" s="66">
        <f t="shared" si="6"/>
        <v>100</v>
      </c>
      <c r="H29" s="151">
        <f t="shared" si="1"/>
        <v>-2.5</v>
      </c>
      <c r="I29" s="155">
        <v>-6.1</v>
      </c>
      <c r="J29" s="136"/>
      <c r="K29" s="67"/>
      <c r="L29" s="64"/>
      <c r="M29" s="64"/>
      <c r="N29" s="64"/>
      <c r="O29" s="117"/>
      <c r="P29" s="161" t="s">
        <v>110</v>
      </c>
      <c r="Q29" s="162">
        <v>23</v>
      </c>
      <c r="R29" s="165"/>
      <c r="S29" s="169">
        <v>7.1</v>
      </c>
      <c r="T29" s="136"/>
      <c r="U29" s="70"/>
      <c r="V29" s="63"/>
      <c r="W29" s="156">
        <v>998</v>
      </c>
      <c r="X29" s="123"/>
      <c r="Y29" s="130"/>
      <c r="Z29" s="123"/>
      <c r="AA29">
        <f t="shared" si="7"/>
        <v>0</v>
      </c>
      <c r="AB29">
        <f t="shared" si="8"/>
        <v>21</v>
      </c>
      <c r="AC29">
        <f t="shared" si="9"/>
        <v>21</v>
      </c>
      <c r="AD29">
        <f t="shared" si="2"/>
        <v>0</v>
      </c>
      <c r="AE29">
        <f t="shared" si="3"/>
        <v>21</v>
      </c>
      <c r="AG29">
        <f t="shared" si="10"/>
        <v>5.082050002605385</v>
      </c>
      <c r="AH29">
        <f t="shared" si="4"/>
        <v>5.082050002605385</v>
      </c>
      <c r="AI29">
        <f t="shared" si="5"/>
        <v>5.082050002605385</v>
      </c>
      <c r="AJ29">
        <f t="shared" si="11"/>
        <v>-2.5</v>
      </c>
      <c r="AT29">
        <f t="shared" si="12"/>
        <v>0</v>
      </c>
    </row>
    <row r="30" spans="1:46" ht="12.75">
      <c r="A30" s="139">
        <v>22</v>
      </c>
      <c r="B30" s="149">
        <v>6.9</v>
      </c>
      <c r="C30" s="143">
        <v>6</v>
      </c>
      <c r="D30" s="143">
        <v>7.9</v>
      </c>
      <c r="E30" s="150">
        <v>-2.5</v>
      </c>
      <c r="F30" s="144">
        <f t="shared" si="0"/>
        <v>2.7</v>
      </c>
      <c r="G30" s="66">
        <f t="shared" si="6"/>
        <v>86.75287527366179</v>
      </c>
      <c r="H30" s="120">
        <f t="shared" si="1"/>
        <v>4.848622993501829</v>
      </c>
      <c r="I30" s="155">
        <v>-1.4</v>
      </c>
      <c r="J30" s="144"/>
      <c r="K30" s="76"/>
      <c r="L30" s="73"/>
      <c r="M30" s="73"/>
      <c r="N30" s="73"/>
      <c r="O30" s="157"/>
      <c r="P30" s="161" t="s">
        <v>105</v>
      </c>
      <c r="Q30" s="162">
        <v>37</v>
      </c>
      <c r="R30" s="166"/>
      <c r="S30" s="169">
        <v>2</v>
      </c>
      <c r="T30" s="144"/>
      <c r="U30" s="77"/>
      <c r="V30" s="72"/>
      <c r="W30" s="156">
        <v>988</v>
      </c>
      <c r="X30" s="123"/>
      <c r="Y30" s="130"/>
      <c r="Z30" s="123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9.945515096468517</v>
      </c>
      <c r="AH30">
        <f t="shared" si="4"/>
        <v>9.347120306962537</v>
      </c>
      <c r="AI30">
        <f t="shared" si="5"/>
        <v>8.628020306962537</v>
      </c>
      <c r="AJ30">
        <f t="shared" si="11"/>
        <v>4.848622993501829</v>
      </c>
      <c r="AT30">
        <f t="shared" si="12"/>
        <v>0</v>
      </c>
    </row>
    <row r="31" spans="1:46" ht="12.75">
      <c r="A31" s="138">
        <v>23</v>
      </c>
      <c r="B31" s="149">
        <v>3.3</v>
      </c>
      <c r="C31" s="143">
        <v>3.2</v>
      </c>
      <c r="D31" s="143">
        <v>7</v>
      </c>
      <c r="E31" s="150">
        <v>2.9</v>
      </c>
      <c r="F31" s="136">
        <f t="shared" si="0"/>
        <v>4.95</v>
      </c>
      <c r="G31" s="66">
        <f t="shared" si="6"/>
        <v>98.2621159024676</v>
      </c>
      <c r="H31" s="151">
        <f t="shared" si="1"/>
        <v>3.0524645284900807</v>
      </c>
      <c r="I31" s="155">
        <v>-0.9</v>
      </c>
      <c r="J31" s="136"/>
      <c r="K31" s="67"/>
      <c r="L31" s="64"/>
      <c r="M31" s="64"/>
      <c r="N31" s="64"/>
      <c r="O31" s="117"/>
      <c r="P31" s="161" t="s">
        <v>105</v>
      </c>
      <c r="Q31" s="162">
        <v>8</v>
      </c>
      <c r="R31" s="165"/>
      <c r="S31" s="169">
        <v>3.3</v>
      </c>
      <c r="T31" s="136"/>
      <c r="U31" s="70"/>
      <c r="V31" s="63"/>
      <c r="W31" s="156">
        <v>999</v>
      </c>
      <c r="X31" s="123"/>
      <c r="Y31" s="130"/>
      <c r="Z31" s="123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7.73799195307041</v>
      </c>
      <c r="AH31">
        <f t="shared" si="4"/>
        <v>7.683414621449662</v>
      </c>
      <c r="AI31">
        <f t="shared" si="5"/>
        <v>7.603514621449663</v>
      </c>
      <c r="AJ31">
        <f t="shared" si="11"/>
        <v>3.0524645284900807</v>
      </c>
      <c r="AT31">
        <f t="shared" si="12"/>
        <v>0</v>
      </c>
    </row>
    <row r="32" spans="1:46" ht="12.75">
      <c r="A32" s="139">
        <v>24</v>
      </c>
      <c r="B32" s="149">
        <v>1.9</v>
      </c>
      <c r="C32" s="143">
        <v>1.7</v>
      </c>
      <c r="D32" s="143">
        <v>7.9</v>
      </c>
      <c r="E32" s="150">
        <v>1.8</v>
      </c>
      <c r="F32" s="144">
        <f t="shared" si="0"/>
        <v>4.8500000000000005</v>
      </c>
      <c r="G32" s="66">
        <f t="shared" si="6"/>
        <v>96.2960026601814</v>
      </c>
      <c r="H32" s="120">
        <f t="shared" si="1"/>
        <v>1.3738408971771376</v>
      </c>
      <c r="I32" s="155">
        <v>-0.9</v>
      </c>
      <c r="J32" s="144"/>
      <c r="K32" s="76"/>
      <c r="L32" s="73"/>
      <c r="M32" s="73"/>
      <c r="N32" s="73"/>
      <c r="O32" s="157"/>
      <c r="P32" s="161" t="s">
        <v>105</v>
      </c>
      <c r="Q32" s="162">
        <v>20</v>
      </c>
      <c r="R32" s="166"/>
      <c r="S32" s="169">
        <v>0.7</v>
      </c>
      <c r="T32" s="144"/>
      <c r="U32" s="77"/>
      <c r="V32" s="72"/>
      <c r="W32" s="156">
        <v>1005</v>
      </c>
      <c r="X32" s="123"/>
      <c r="Y32" s="130"/>
      <c r="Z32" s="123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7.004223188734711</v>
      </c>
      <c r="AH32">
        <f t="shared" si="4"/>
        <v>6.90458694814902</v>
      </c>
      <c r="AI32">
        <f t="shared" si="5"/>
        <v>6.74478694814902</v>
      </c>
      <c r="AJ32">
        <f t="shared" si="11"/>
        <v>1.3738408971771376</v>
      </c>
      <c r="AT32">
        <f t="shared" si="12"/>
        <v>0</v>
      </c>
    </row>
    <row r="33" spans="1:46" ht="12.75">
      <c r="A33" s="138">
        <v>25</v>
      </c>
      <c r="B33" s="149">
        <v>7.8</v>
      </c>
      <c r="C33" s="143">
        <v>7.4</v>
      </c>
      <c r="D33" s="143">
        <v>9.6</v>
      </c>
      <c r="E33" s="150">
        <v>1.6</v>
      </c>
      <c r="F33" s="136">
        <f t="shared" si="0"/>
        <v>5.6</v>
      </c>
      <c r="G33" s="66">
        <f t="shared" si="6"/>
        <v>94.28320212989789</v>
      </c>
      <c r="H33" s="151">
        <f t="shared" si="1"/>
        <v>6.939800337425242</v>
      </c>
      <c r="I33" s="155">
        <v>-0.5</v>
      </c>
      <c r="J33" s="136"/>
      <c r="K33" s="67"/>
      <c r="L33" s="64"/>
      <c r="M33" s="64"/>
      <c r="N33" s="64"/>
      <c r="O33" s="117"/>
      <c r="P33" s="161" t="s">
        <v>105</v>
      </c>
      <c r="Q33" s="162">
        <v>45</v>
      </c>
      <c r="R33" s="165"/>
      <c r="S33" s="169">
        <v>8.5</v>
      </c>
      <c r="T33" s="136"/>
      <c r="U33" s="70"/>
      <c r="V33" s="63"/>
      <c r="W33" s="156">
        <v>995</v>
      </c>
      <c r="X33" s="123"/>
      <c r="Y33" s="130"/>
      <c r="Z33" s="123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10.57743042767468</v>
      </c>
      <c r="AH33">
        <f t="shared" si="4"/>
        <v>10.29234011027384</v>
      </c>
      <c r="AI33">
        <f t="shared" si="5"/>
        <v>9.97274011027384</v>
      </c>
      <c r="AJ33">
        <f t="shared" si="11"/>
        <v>6.939800337425242</v>
      </c>
      <c r="AT33">
        <f t="shared" si="12"/>
        <v>0</v>
      </c>
    </row>
    <row r="34" spans="1:46" ht="12.75">
      <c r="A34" s="139">
        <v>26</v>
      </c>
      <c r="B34" s="149">
        <v>8.1</v>
      </c>
      <c r="C34" s="143">
        <v>6.6</v>
      </c>
      <c r="D34" s="143">
        <v>9.4</v>
      </c>
      <c r="E34" s="150">
        <v>6.1</v>
      </c>
      <c r="F34" s="144">
        <f t="shared" si="0"/>
        <v>7.75</v>
      </c>
      <c r="G34" s="66">
        <f t="shared" si="6"/>
        <v>79.14104699521123</v>
      </c>
      <c r="H34" s="120">
        <f t="shared" si="1"/>
        <v>4.708456356242456</v>
      </c>
      <c r="I34" s="155">
        <v>4.1</v>
      </c>
      <c r="J34" s="144"/>
      <c r="K34" s="76"/>
      <c r="L34" s="73"/>
      <c r="M34" s="73"/>
      <c r="N34" s="73"/>
      <c r="O34" s="157"/>
      <c r="P34" s="161" t="s">
        <v>109</v>
      </c>
      <c r="Q34" s="162">
        <v>34</v>
      </c>
      <c r="R34" s="166"/>
      <c r="S34" s="169">
        <v>0</v>
      </c>
      <c r="T34" s="144"/>
      <c r="U34" s="77"/>
      <c r="V34" s="72"/>
      <c r="W34" s="156">
        <v>992</v>
      </c>
      <c r="X34" s="123"/>
      <c r="Y34" s="130"/>
      <c r="Z34" s="123"/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10.795791854163713</v>
      </c>
      <c r="AH34">
        <f t="shared" si="4"/>
        <v>9.742402704808889</v>
      </c>
      <c r="AI34">
        <f t="shared" si="5"/>
        <v>8.54390270480889</v>
      </c>
      <c r="AJ34">
        <f t="shared" si="11"/>
        <v>4.708456356242456</v>
      </c>
      <c r="AT34">
        <f t="shared" si="12"/>
        <v>0</v>
      </c>
    </row>
    <row r="35" spans="1:46" ht="12.75">
      <c r="A35" s="138">
        <v>27</v>
      </c>
      <c r="B35" s="149">
        <v>4.2</v>
      </c>
      <c r="C35" s="143">
        <v>4</v>
      </c>
      <c r="D35" s="143">
        <v>12.9</v>
      </c>
      <c r="E35" s="150">
        <v>3.6</v>
      </c>
      <c r="F35" s="136">
        <f t="shared" si="0"/>
        <v>8.25</v>
      </c>
      <c r="G35" s="66">
        <f t="shared" si="6"/>
        <v>96.66589594107495</v>
      </c>
      <c r="H35" s="151">
        <f t="shared" si="1"/>
        <v>3.718119005263611</v>
      </c>
      <c r="I35" s="155">
        <v>1.1</v>
      </c>
      <c r="J35" s="136"/>
      <c r="K35" s="67"/>
      <c r="L35" s="64"/>
      <c r="M35" s="64"/>
      <c r="N35" s="64"/>
      <c r="O35" s="117"/>
      <c r="P35" s="161" t="s">
        <v>109</v>
      </c>
      <c r="Q35" s="162">
        <v>17</v>
      </c>
      <c r="R35" s="165"/>
      <c r="S35" s="169">
        <v>9.5</v>
      </c>
      <c r="T35" s="136"/>
      <c r="U35" s="70"/>
      <c r="V35" s="63"/>
      <c r="W35" s="156">
        <v>1007</v>
      </c>
      <c r="X35" s="123"/>
      <c r="Y35" s="130"/>
      <c r="Z35" s="123"/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8.244808096108713</v>
      </c>
      <c r="AH35">
        <f t="shared" si="4"/>
        <v>8.129717614725772</v>
      </c>
      <c r="AI35">
        <f t="shared" si="5"/>
        <v>7.969917614725771</v>
      </c>
      <c r="AJ35">
        <f t="shared" si="11"/>
        <v>3.718119005263611</v>
      </c>
      <c r="AT35">
        <f t="shared" si="12"/>
        <v>0</v>
      </c>
    </row>
    <row r="36" spans="1:46" ht="12.75">
      <c r="A36" s="139">
        <v>28</v>
      </c>
      <c r="B36" s="149">
        <v>12.8</v>
      </c>
      <c r="C36" s="143">
        <v>12.6</v>
      </c>
      <c r="D36" s="143">
        <v>14.5</v>
      </c>
      <c r="E36" s="150">
        <v>4.2</v>
      </c>
      <c r="F36" s="144">
        <f t="shared" si="0"/>
        <v>9.35</v>
      </c>
      <c r="G36" s="66">
        <f t="shared" si="6"/>
        <v>97.61566928007632</v>
      </c>
      <c r="H36" s="120">
        <f t="shared" si="1"/>
        <v>12.43218865853634</v>
      </c>
      <c r="I36" s="155">
        <v>1.2</v>
      </c>
      <c r="J36" s="144"/>
      <c r="K36" s="76"/>
      <c r="L36" s="73"/>
      <c r="M36" s="73"/>
      <c r="N36" s="73"/>
      <c r="O36" s="157"/>
      <c r="P36" s="161" t="s">
        <v>108</v>
      </c>
      <c r="Q36" s="162">
        <v>32</v>
      </c>
      <c r="R36" s="166"/>
      <c r="S36" s="169">
        <v>0</v>
      </c>
      <c r="T36" s="144"/>
      <c r="U36" s="77"/>
      <c r="V36" s="72"/>
      <c r="W36" s="156">
        <v>1004</v>
      </c>
      <c r="X36" s="123"/>
      <c r="Y36" s="130"/>
      <c r="Z36" s="123"/>
      <c r="AA36">
        <f t="shared" si="7"/>
        <v>28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14.77491028826301</v>
      </c>
      <c r="AH36">
        <f t="shared" si="4"/>
        <v>14.58242756341879</v>
      </c>
      <c r="AI36">
        <f t="shared" si="5"/>
        <v>14.42262756341879</v>
      </c>
      <c r="AJ36">
        <f t="shared" si="11"/>
        <v>12.43218865853634</v>
      </c>
      <c r="AT36">
        <f t="shared" si="12"/>
        <v>0</v>
      </c>
    </row>
    <row r="37" spans="1:46" ht="12.75">
      <c r="A37" s="138">
        <v>29</v>
      </c>
      <c r="B37" s="149">
        <v>11.1</v>
      </c>
      <c r="C37" s="143">
        <v>10.2</v>
      </c>
      <c r="D37" s="143">
        <v>13.7</v>
      </c>
      <c r="E37" s="150">
        <v>10.5</v>
      </c>
      <c r="F37" s="136">
        <f t="shared" si="0"/>
        <v>12.1</v>
      </c>
      <c r="G37" s="66">
        <f t="shared" si="6"/>
        <v>88.73349476310094</v>
      </c>
      <c r="H37" s="151">
        <f t="shared" si="1"/>
        <v>9.312886293464429</v>
      </c>
      <c r="I37" s="155">
        <v>8</v>
      </c>
      <c r="J37" s="136"/>
      <c r="K37" s="67"/>
      <c r="L37" s="64"/>
      <c r="M37" s="64"/>
      <c r="N37" s="64"/>
      <c r="O37" s="117"/>
      <c r="P37" s="161" t="s">
        <v>105</v>
      </c>
      <c r="Q37" s="162">
        <v>36</v>
      </c>
      <c r="R37" s="165"/>
      <c r="S37" s="169">
        <v>0</v>
      </c>
      <c r="T37" s="136"/>
      <c r="U37" s="70"/>
      <c r="V37" s="63"/>
      <c r="W37" s="156">
        <v>998</v>
      </c>
      <c r="X37" s="123"/>
      <c r="Y37" s="130"/>
      <c r="Z37" s="123"/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13.207688324480838</v>
      </c>
      <c r="AH37">
        <f t="shared" si="4"/>
        <v>12.4387434277299</v>
      </c>
      <c r="AI37">
        <f t="shared" si="5"/>
        <v>11.719643427729899</v>
      </c>
      <c r="AJ37">
        <f t="shared" si="11"/>
        <v>9.312886293464429</v>
      </c>
      <c r="AT37">
        <f t="shared" si="12"/>
        <v>0</v>
      </c>
    </row>
    <row r="38" spans="1:46" ht="13.5" thickBot="1">
      <c r="A38" s="139">
        <v>30</v>
      </c>
      <c r="B38" s="149">
        <v>4.9</v>
      </c>
      <c r="C38" s="143">
        <v>4.5</v>
      </c>
      <c r="D38" s="143">
        <v>11.7</v>
      </c>
      <c r="E38" s="150">
        <v>4.8</v>
      </c>
      <c r="F38" s="144">
        <f t="shared" si="0"/>
        <v>8.25</v>
      </c>
      <c r="G38" s="66">
        <f t="shared" si="6"/>
        <v>93.55015754656402</v>
      </c>
      <c r="H38" s="120">
        <f t="shared" si="1"/>
        <v>3.9489015452464367</v>
      </c>
      <c r="I38" s="155">
        <v>0.4</v>
      </c>
      <c r="J38" s="144"/>
      <c r="K38" s="76"/>
      <c r="L38" s="73"/>
      <c r="M38" s="73"/>
      <c r="N38" s="73"/>
      <c r="O38" s="157"/>
      <c r="P38" s="163" t="s">
        <v>105</v>
      </c>
      <c r="Q38" s="164">
        <v>26</v>
      </c>
      <c r="R38" s="166"/>
      <c r="S38" s="169">
        <v>1.6</v>
      </c>
      <c r="T38" s="144"/>
      <c r="U38" s="77"/>
      <c r="V38" s="72"/>
      <c r="W38" s="156">
        <v>1008</v>
      </c>
      <c r="X38" s="123"/>
      <c r="Y38" s="130"/>
      <c r="Z38" s="123"/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8.659035531865939</v>
      </c>
      <c r="AH38">
        <f t="shared" si="4"/>
        <v>8.420141382073544</v>
      </c>
      <c r="AI38">
        <f t="shared" si="5"/>
        <v>8.100541382073544</v>
      </c>
      <c r="AJ38">
        <f t="shared" si="11"/>
        <v>3.9489015452464367</v>
      </c>
      <c r="AT38">
        <f t="shared" si="12"/>
        <v>0</v>
      </c>
    </row>
    <row r="39" spans="1:46" ht="12.75">
      <c r="A39" s="138"/>
      <c r="B39" s="72"/>
      <c r="C39" s="73"/>
      <c r="D39" s="73"/>
      <c r="E39" s="74"/>
      <c r="F39" s="136"/>
      <c r="G39" s="66"/>
      <c r="H39" s="151"/>
      <c r="I39" s="75"/>
      <c r="J39" s="136"/>
      <c r="K39" s="67"/>
      <c r="L39" s="64"/>
      <c r="M39" s="64"/>
      <c r="N39" s="64"/>
      <c r="O39" s="65"/>
      <c r="P39" s="68"/>
      <c r="Q39" s="69"/>
      <c r="R39" s="151"/>
      <c r="S39" s="75"/>
      <c r="T39" s="136"/>
      <c r="U39" s="70"/>
      <c r="V39" s="63"/>
      <c r="W39" s="117">
        <f>V39+AT47</f>
        <v>0</v>
      </c>
      <c r="X39" s="123"/>
      <c r="Y39" s="130"/>
      <c r="Z39" s="123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40"/>
      <c r="B40" s="79"/>
      <c r="C40" s="80"/>
      <c r="D40" s="80"/>
      <c r="E40" s="81"/>
      <c r="F40" s="145"/>
      <c r="G40" s="107"/>
      <c r="H40" s="152"/>
      <c r="I40" s="82"/>
      <c r="J40" s="145"/>
      <c r="K40" s="108"/>
      <c r="L40" s="105"/>
      <c r="M40" s="105"/>
      <c r="N40" s="105"/>
      <c r="O40" s="106"/>
      <c r="P40" s="104"/>
      <c r="Q40" s="106"/>
      <c r="R40" s="152"/>
      <c r="S40" s="82"/>
      <c r="T40" s="145"/>
      <c r="U40" s="107"/>
      <c r="V40" s="104"/>
      <c r="W40" s="118"/>
      <c r="X40" s="125"/>
      <c r="Y40" s="131"/>
      <c r="Z40" s="125"/>
      <c r="AT40">
        <f t="shared" si="12"/>
        <v>0</v>
      </c>
    </row>
    <row r="41" spans="1:46" ht="13.5" thickBot="1">
      <c r="A41" s="109" t="s">
        <v>22</v>
      </c>
      <c r="B41" s="63">
        <f>SUM(B9:B39)</f>
        <v>164.3</v>
      </c>
      <c r="C41" s="64">
        <f aca="true" t="shared" si="13" ref="C41:U41">SUM(C9:C39)</f>
        <v>151.80000000000004</v>
      </c>
      <c r="D41" s="64">
        <f t="shared" si="13"/>
        <v>283.20000000000005</v>
      </c>
      <c r="E41" s="64">
        <f t="shared" si="13"/>
        <v>104.89999999999998</v>
      </c>
      <c r="F41" s="112">
        <f t="shared" si="13"/>
        <v>194.04999999999995</v>
      </c>
      <c r="G41" s="113">
        <f t="shared" si="13"/>
        <v>2810.2644276508254</v>
      </c>
      <c r="H41" s="113">
        <f>SUM(H9:H39)</f>
        <v>135.61116547903188</v>
      </c>
      <c r="I41" s="67">
        <f t="shared" si="13"/>
        <v>38.6</v>
      </c>
      <c r="J41" s="112">
        <f t="shared" si="13"/>
        <v>0</v>
      </c>
      <c r="K41" s="114">
        <f t="shared" si="13"/>
        <v>0</v>
      </c>
      <c r="L41" s="111">
        <f t="shared" si="13"/>
        <v>0</v>
      </c>
      <c r="M41" s="111">
        <f t="shared" si="13"/>
        <v>0</v>
      </c>
      <c r="N41" s="111">
        <f t="shared" si="13"/>
        <v>0</v>
      </c>
      <c r="O41" s="112">
        <f t="shared" si="13"/>
        <v>0</v>
      </c>
      <c r="P41" s="110"/>
      <c r="Q41" s="115">
        <f t="shared" si="13"/>
        <v>705</v>
      </c>
      <c r="R41" s="113">
        <f t="shared" si="13"/>
        <v>0</v>
      </c>
      <c r="S41" s="66">
        <f>SUM(S9:S39)</f>
        <v>107.69999999999997</v>
      </c>
      <c r="T41" s="135"/>
      <c r="U41" s="115">
        <f t="shared" si="13"/>
        <v>0</v>
      </c>
      <c r="V41" s="113">
        <f>SUM(V9:V39)</f>
        <v>0</v>
      </c>
      <c r="W41" s="119">
        <f>SUM(W9:W39)</f>
        <v>29953</v>
      </c>
      <c r="X41" s="113">
        <f>SUM(X9:X39)</f>
        <v>0</v>
      </c>
      <c r="Y41" s="119">
        <f>SUM(Y9:Y39)</f>
        <v>0</v>
      </c>
      <c r="Z41" s="134">
        <f>SUM(Z9:Z39)</f>
        <v>0</v>
      </c>
      <c r="AA41">
        <f>MAX(AA9:AA39)</f>
        <v>28</v>
      </c>
      <c r="AB41">
        <f>MAX(AB9:AB39)</f>
        <v>21</v>
      </c>
      <c r="AC41">
        <f>MAX(AC9:AC39)</f>
        <v>21</v>
      </c>
      <c r="AD41">
        <f>MAX(AD9:AD39)</f>
        <v>5</v>
      </c>
      <c r="AE41">
        <f>MAX(AE9:AE39)</f>
        <v>30</v>
      </c>
      <c r="AT41">
        <f t="shared" si="12"/>
        <v>0</v>
      </c>
    </row>
    <row r="42" spans="1:46" ht="12.75">
      <c r="A42" s="71" t="s">
        <v>23</v>
      </c>
      <c r="B42" s="72">
        <f>AVERAGE(B9:B39)</f>
        <v>5.4766666666666675</v>
      </c>
      <c r="C42" s="73">
        <f aca="true" t="shared" si="14" ref="C42:U42">AVERAGE(C9:C39)</f>
        <v>5.060000000000001</v>
      </c>
      <c r="D42" s="73">
        <f t="shared" si="14"/>
        <v>9.440000000000001</v>
      </c>
      <c r="E42" s="73">
        <f t="shared" si="14"/>
        <v>3.4966666666666657</v>
      </c>
      <c r="F42" s="74">
        <f t="shared" si="14"/>
        <v>6.468333333333332</v>
      </c>
      <c r="G42" s="75">
        <f t="shared" si="14"/>
        <v>93.67548092169417</v>
      </c>
      <c r="H42" s="75">
        <f>AVERAGE(H9:H39)</f>
        <v>4.520372182634396</v>
      </c>
      <c r="I42" s="76">
        <f t="shared" si="14"/>
        <v>1.2866666666666666</v>
      </c>
      <c r="J42" s="74" t="e">
        <f t="shared" si="14"/>
        <v>#DIV/0!</v>
      </c>
      <c r="K42" s="76" t="e">
        <f t="shared" si="14"/>
        <v>#DIV/0!</v>
      </c>
      <c r="L42" s="73" t="e">
        <f t="shared" si="14"/>
        <v>#DIV/0!</v>
      </c>
      <c r="M42" s="73" t="e">
        <f t="shared" si="14"/>
        <v>#DIV/0!</v>
      </c>
      <c r="N42" s="73" t="e">
        <f t="shared" si="14"/>
        <v>#DIV/0!</v>
      </c>
      <c r="O42" s="74" t="e">
        <f t="shared" si="14"/>
        <v>#DIV/0!</v>
      </c>
      <c r="P42" s="72"/>
      <c r="Q42" s="74">
        <f t="shared" si="14"/>
        <v>23.5</v>
      </c>
      <c r="R42" s="75" t="e">
        <f t="shared" si="14"/>
        <v>#DIV/0!</v>
      </c>
      <c r="S42" s="75">
        <f>AVERAGE(S9:S39)</f>
        <v>3.988888888888888</v>
      </c>
      <c r="T42" s="75"/>
      <c r="U42" s="75" t="e">
        <f t="shared" si="14"/>
        <v>#DIV/0!</v>
      </c>
      <c r="V42" s="75" t="e">
        <f>AVERAGE(V9:V39)</f>
        <v>#DIV/0!</v>
      </c>
      <c r="W42" s="120">
        <f>AVERAGE(W9:W39)</f>
        <v>966.2258064516129</v>
      </c>
      <c r="X42" s="123"/>
      <c r="Y42" s="130"/>
      <c r="Z42" s="126"/>
      <c r="AT42">
        <f t="shared" si="12"/>
        <v>0</v>
      </c>
    </row>
    <row r="43" spans="1:46" ht="12.75">
      <c r="A43" s="71" t="s">
        <v>24</v>
      </c>
      <c r="B43" s="72">
        <f>MAX(B9:B39)</f>
        <v>12.8</v>
      </c>
      <c r="C43" s="73">
        <f aca="true" t="shared" si="15" ref="C43:U43">MAX(C9:C39)</f>
        <v>12.6</v>
      </c>
      <c r="D43" s="73">
        <f t="shared" si="15"/>
        <v>14.5</v>
      </c>
      <c r="E43" s="73">
        <f t="shared" si="15"/>
        <v>10.5</v>
      </c>
      <c r="F43" s="74">
        <f t="shared" si="15"/>
        <v>12.1</v>
      </c>
      <c r="G43" s="75">
        <f t="shared" si="15"/>
        <v>100</v>
      </c>
      <c r="H43" s="75">
        <f>MAX(H9:H39)</f>
        <v>12.43218865853634</v>
      </c>
      <c r="I43" s="76">
        <f t="shared" si="15"/>
        <v>8</v>
      </c>
      <c r="J43" s="74">
        <f t="shared" si="15"/>
        <v>0</v>
      </c>
      <c r="K43" s="76">
        <f t="shared" si="15"/>
        <v>0</v>
      </c>
      <c r="L43" s="73">
        <f t="shared" si="15"/>
        <v>0</v>
      </c>
      <c r="M43" s="73">
        <f t="shared" si="15"/>
        <v>0</v>
      </c>
      <c r="N43" s="73">
        <f t="shared" si="15"/>
        <v>0</v>
      </c>
      <c r="O43" s="74">
        <f t="shared" si="15"/>
        <v>0</v>
      </c>
      <c r="P43" s="72"/>
      <c r="Q43" s="69">
        <f t="shared" si="15"/>
        <v>45</v>
      </c>
      <c r="R43" s="75">
        <f t="shared" si="15"/>
        <v>0</v>
      </c>
      <c r="S43" s="75">
        <f>MAX(S9:S39)</f>
        <v>40.4</v>
      </c>
      <c r="T43" s="136"/>
      <c r="U43" s="69">
        <f t="shared" si="15"/>
        <v>0</v>
      </c>
      <c r="V43" s="75">
        <f>MAX(V9:V39)</f>
        <v>0</v>
      </c>
      <c r="W43" s="120">
        <f>MAX(W9:W39)</f>
        <v>1012</v>
      </c>
      <c r="X43" s="123"/>
      <c r="Y43" s="130"/>
      <c r="Z43" s="123"/>
      <c r="AT43">
        <f t="shared" si="12"/>
        <v>0</v>
      </c>
    </row>
    <row r="44" spans="1:46" ht="13.5" thickBot="1">
      <c r="A44" s="78" t="s">
        <v>25</v>
      </c>
      <c r="B44" s="79">
        <f>MIN(B9:B39)</f>
        <v>-2.5</v>
      </c>
      <c r="C44" s="80">
        <f aca="true" t="shared" si="16" ref="C44:U44">MIN(C9:C39)</f>
        <v>-2.5</v>
      </c>
      <c r="D44" s="80">
        <f t="shared" si="16"/>
        <v>6.2</v>
      </c>
      <c r="E44" s="80">
        <f t="shared" si="16"/>
        <v>-3.3</v>
      </c>
      <c r="F44" s="81">
        <f t="shared" si="16"/>
        <v>1.9</v>
      </c>
      <c r="G44" s="82">
        <f t="shared" si="16"/>
        <v>79.14104699521123</v>
      </c>
      <c r="H44" s="82">
        <f>MIN(H9:H39)</f>
        <v>-2.5</v>
      </c>
      <c r="I44" s="83">
        <f t="shared" si="16"/>
        <v>-6.1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6">
        <f t="shared" si="16"/>
        <v>6</v>
      </c>
      <c r="R44" s="82">
        <f t="shared" si="16"/>
        <v>0</v>
      </c>
      <c r="S44" s="82">
        <f>MIN(S9:S39)</f>
        <v>0</v>
      </c>
      <c r="T44" s="137"/>
      <c r="U44" s="116">
        <f t="shared" si="16"/>
        <v>0</v>
      </c>
      <c r="V44" s="82">
        <f>MIN(V9:V39)</f>
        <v>0</v>
      </c>
      <c r="W44" s="121">
        <f>MIN(W9:W39)</f>
        <v>0</v>
      </c>
      <c r="X44" s="124"/>
      <c r="Y44" s="132"/>
      <c r="Z44" s="124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8"/>
      <c r="Y45" s="133"/>
      <c r="Z45" s="98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1</v>
      </c>
    </row>
    <row r="61" spans="2:6" ht="12.75">
      <c r="B61">
        <f>DCOUNTA(S8:S38,1,B59:B60)</f>
        <v>21</v>
      </c>
      <c r="C61">
        <f>DCOUNTA(S8:S38,1,C59:C60)</f>
        <v>18</v>
      </c>
      <c r="D61">
        <f>DCOUNTA(S8:S38,1,D59:D60)</f>
        <v>10</v>
      </c>
      <c r="F61">
        <f>DCOUNTA(S8:S38,1,F59:F60)</f>
        <v>3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18</v>
      </c>
      <c r="C64">
        <f>(C61-F61)</f>
        <v>15</v>
      </c>
      <c r="D64">
        <f>(D61-F61)</f>
        <v>7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I24" sqref="I2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8" t="s">
        <v>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9" t="s">
        <v>60</v>
      </c>
      <c r="H6" s="180"/>
      <c r="I6" s="180"/>
      <c r="J6" s="180"/>
      <c r="K6" s="180"/>
      <c r="L6" s="180"/>
      <c r="M6" s="180"/>
      <c r="N6" s="181"/>
    </row>
    <row r="7" spans="1:25" ht="12.75">
      <c r="A7" s="27" t="s">
        <v>32</v>
      </c>
      <c r="B7" s="3"/>
      <c r="C7" s="22">
        <f>Data1!$D$42</f>
        <v>9.440000000000001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3.4966666666666657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6.468333333333332</v>
      </c>
      <c r="D9" s="5">
        <v>0.4</v>
      </c>
      <c r="E9" s="3"/>
      <c r="F9" s="40">
        <v>1</v>
      </c>
      <c r="G9" s="86"/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14.5</v>
      </c>
      <c r="C10" s="5" t="s">
        <v>35</v>
      </c>
      <c r="D10" s="5">
        <f>Data1!$AA$41</f>
        <v>28</v>
      </c>
      <c r="E10" s="3"/>
      <c r="F10" s="40">
        <v>2</v>
      </c>
      <c r="G10" s="90"/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-3.3</v>
      </c>
      <c r="C11" s="5" t="s">
        <v>35</v>
      </c>
      <c r="D11" s="24">
        <f>Data1!$AB$41</f>
        <v>21</v>
      </c>
      <c r="E11" s="3"/>
      <c r="F11" s="40">
        <v>3</v>
      </c>
      <c r="G11" s="90"/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-6.1</v>
      </c>
      <c r="C12" s="5" t="s">
        <v>35</v>
      </c>
      <c r="D12" s="24">
        <f>Data1!$AC$41</f>
        <v>21</v>
      </c>
      <c r="E12" s="3"/>
      <c r="F12" s="40">
        <v>4</v>
      </c>
      <c r="G12" s="90"/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0"/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0"/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0"/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0"/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5">
        <f>Data1!$S$41</f>
        <v>107.69999999999997</v>
      </c>
      <c r="D17" s="5">
        <v>168</v>
      </c>
      <c r="E17" s="3"/>
      <c r="F17" s="40">
        <v>9</v>
      </c>
      <c r="G17" s="90"/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18</v>
      </c>
      <c r="D18" s="5"/>
      <c r="E18" s="3"/>
      <c r="F18" s="40">
        <v>10</v>
      </c>
      <c r="G18" s="90"/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15</v>
      </c>
      <c r="D19" s="5"/>
      <c r="E19" s="3"/>
      <c r="F19" s="40">
        <v>11</v>
      </c>
      <c r="G19" s="90"/>
      <c r="H19" s="84"/>
      <c r="I19" s="84"/>
      <c r="J19" s="84"/>
      <c r="K19" s="84"/>
      <c r="L19" s="84"/>
      <c r="M19" s="85"/>
      <c r="N19" s="91"/>
    </row>
    <row r="20" spans="1:14" ht="12.75">
      <c r="A20" s="27" t="s">
        <v>72</v>
      </c>
      <c r="B20" s="3"/>
      <c r="C20" s="5">
        <f>Data1!$D$64</f>
        <v>7</v>
      </c>
      <c r="D20" s="5"/>
      <c r="E20" s="3"/>
      <c r="F20" s="40">
        <v>12</v>
      </c>
      <c r="G20" s="90"/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40.4</v>
      </c>
      <c r="D21" s="5"/>
      <c r="E21" s="3"/>
      <c r="F21" s="40">
        <v>13</v>
      </c>
      <c r="G21" s="90"/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90"/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40">
        <v>15</v>
      </c>
      <c r="G23" s="90"/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0"/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0"/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0"/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40">
        <v>19</v>
      </c>
      <c r="G27" s="90"/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40">
        <v>20</v>
      </c>
      <c r="G28" s="90"/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0"/>
      <c r="H29" s="84"/>
      <c r="I29" s="84"/>
      <c r="J29" s="84"/>
      <c r="K29" s="84"/>
      <c r="L29" s="84"/>
      <c r="M29" s="85"/>
      <c r="N29" s="91"/>
    </row>
    <row r="30" spans="1:14" ht="12.75">
      <c r="A30" s="27" t="s">
        <v>100</v>
      </c>
      <c r="B30" s="3"/>
      <c r="C30" s="5">
        <f>Data1!$Q$43</f>
        <v>45</v>
      </c>
      <c r="D30" s="5"/>
      <c r="E30" s="5"/>
      <c r="F30" s="40">
        <v>22</v>
      </c>
      <c r="G30" s="90"/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0"/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40">
        <v>24</v>
      </c>
      <c r="G32" s="90"/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0"/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0"/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0"/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0"/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0"/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0"/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4</v>
      </c>
      <c r="D39" s="5"/>
      <c r="E39" s="3"/>
      <c r="F39" s="40">
        <v>31</v>
      </c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Factory Install</cp:lastModifiedBy>
  <cp:lastPrinted>2003-04-24T07:00:03Z</cp:lastPrinted>
  <dcterms:created xsi:type="dcterms:W3CDTF">1998-03-11T18:30:34Z</dcterms:created>
  <dcterms:modified xsi:type="dcterms:W3CDTF">2005-08-16T16:18:04Z</dcterms:modified>
  <cp:category/>
  <cp:version/>
  <cp:contentType/>
  <cp:contentStatus/>
</cp:coreProperties>
</file>