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'Data1'!$A$1:$Z$46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<sst xmlns="http://schemas.openxmlformats.org/spreadsheetml/2006/main" count="184" uniqueCount="146">
  <si>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</si>
  <si>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</si>
  <si>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</si>
  <si>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</si>
  <si>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</si>
  <si>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</si>
  <si>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</si>
  <si>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</si>
  <si>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</si>
  <si>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</si>
  <si>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</si>
  <si>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</si>
  <si>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</si>
  <si>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</si>
  <si>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</si>
  <si>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</si>
  <si>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</si>
  <si>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</si>
  <si>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</si>
  <si>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</si>
  <si>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</si>
  <si>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</si>
  <si>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</si>
  <si>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</si>
  <si>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</si>
  <si>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</si>
  <si>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</si>
  <si>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</si>
  <si>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</si>
  <si>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</si>
  <si>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</si>
  <si>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</si>
  <si>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</si>
  <si>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</si>
  <si>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</si>
  <si>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</si>
  <si>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</si>
  <si>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</si>
  <si>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</si>
  <si>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</si>
  <si>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</si>
  <si>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</si>
  <si>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</si>
  <si>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</si>
  <si>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</si>
  <si>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</si>
  <si>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</si>
  <si>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</si>
  <si>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</si>
  <si>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</si>
  <si>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</si>
  <si>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</si>
  <si>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</si>
  <si>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</si>
  <si>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</si>
  <si>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</si>
  <si>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</si>
  <si>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</si>
  <si>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</si>
  <si>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</si>
  <si>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</si>
  <si>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</si>
  <si>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</si>
  <si>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</si>
  <si>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</si>
  <si>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</si>
  <si>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</si>
  <si>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</si>
  <si>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</si>
  <si>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</si>
  <si>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</si>
  <si>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</si>
  <si>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</si>
  <si>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</si>
  <si>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</si>
  <si>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</si>
  <si>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</si>
  <si>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</si>
  <si>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</si>
  <si>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</si>
  <si>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</si>
  <si>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</si>
  <si>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</si>
  <si>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</si>
  <si>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</si>
  <si>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</si>
  <si>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</si>
  <si>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</si>
  <si>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</si>
  <si>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</si>
  <si>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</si>
  <si>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</si>
  <si>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</si>
  <si>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</si>
  <si>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</si>
  <si>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</si>
  <si>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</si>
  <si>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</si>
  <si>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</si>
  <si>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</si>
  <si>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</si>
  <si>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N</t>
  </si>
  <si>
    <t>calm</t>
  </si>
  <si>
    <t>A cold, sunny day with a fairly noticeable N'ly wind. Soon turning frosty overnight.</t>
  </si>
  <si>
    <t>A sharp frost, followed by another sunny day after patchy high cloud at first.</t>
  </si>
  <si>
    <t>Calm</t>
  </si>
  <si>
    <t>NW</t>
  </si>
  <si>
    <t>Another sharp frost, followed by clear skies and lots of sunshine. Light winds too.</t>
  </si>
  <si>
    <t>An early frost, though less sharp. More sunshine again, but quite hazy at times.</t>
  </si>
  <si>
    <t>A ground frost to begin with, but milder generally and breezier too. More cloud.</t>
  </si>
  <si>
    <t>November</t>
  </si>
  <si>
    <t>W</t>
  </si>
  <si>
    <t>A bright day with some sunshine and mostly very light winds. Feeling slightly milder.</t>
  </si>
  <si>
    <t>A chilly, cloudy and misty start, burnin goff to give good sunny spells. Again quite mild.</t>
  </si>
  <si>
    <t>Rather cloudy and breezy with showery rain on and off. Much milder.</t>
  </si>
  <si>
    <t>Cooler again with more in the way of sunshine. Light winds with good sunny spells.</t>
  </si>
  <si>
    <t>Rather a cold start but bright. Gradually becoming cloudy with rain by late-afternoon.</t>
  </si>
  <si>
    <t>A cloudy and windy day, particularly later in the afternoon. Feeling chilly; evening shws.</t>
  </si>
  <si>
    <t>Mild and cloudy with a few bright spells in the morning. Less windy.</t>
  </si>
  <si>
    <t>Rather gusty again, but bright or sunny spells. Becomig very mild indeed.</t>
  </si>
  <si>
    <t>Cooler but still mild. Rather cloudy with outbreaks of mostly light rain by afternoon.</t>
  </si>
  <si>
    <t>SW</t>
  </si>
  <si>
    <t>A windy, gusty day but cloudy and mild. Becoming even milder overnight*. A few spots of rain.</t>
  </si>
  <si>
    <t>Winds easing though the day, the temperatures also falling. Still rather cloudy on the whole.</t>
  </si>
  <si>
    <t>Rather a cloudy day with showery outbreaks of rain at times. Feeling rather cool.</t>
  </si>
  <si>
    <t>Much brighter with lots of sunshine after a ground frost. Cold, clear evening.</t>
  </si>
  <si>
    <t>A cold start with a widespread ground frost. Sunny spells, but cloudier and very windy later.</t>
  </si>
  <si>
    <t>SE</t>
  </si>
  <si>
    <t>Bright and breezy but lighter than yesterday. Bright but a few showers later in evening.</t>
  </si>
  <si>
    <t>Cold atart and bright, but turning cloudy. Feeling a lot chillier generally.</t>
  </si>
  <si>
    <t>Breezy and cloudy with some showers, particularly later in the afternoon and evening.</t>
  </si>
  <si>
    <t>Mostly bright and breezy, and rather mild too, but feeling cooler in the winds.</t>
  </si>
  <si>
    <t>Mild and cloudy with showery rain on and off during the day, mostly light. Winds increasing.</t>
  </si>
  <si>
    <t>Rather cloudy with showery rain clearing slowly. Gradually becoming brighter. Breezy.</t>
  </si>
  <si>
    <t xml:space="preserve">Bright with sunny spells after early rain cleared. Breezy again, though still feeling relatively mild. </t>
  </si>
  <si>
    <t>A windy morning with gale fore gusts. Then brighter and very mild. Rain overnight.</t>
  </si>
  <si>
    <t>Less windy than yesterday, with rain clearing to give sunshine. Turning cooler.</t>
  </si>
  <si>
    <t>Sw</t>
  </si>
  <si>
    <t>tr</t>
  </si>
  <si>
    <t>A cool start but sunny. Remaining bright during the day. More cloud later.</t>
  </si>
  <si>
    <t>A cloudy day and becoming windy by evening. A spell of rain for a time overnight.</t>
  </si>
  <si>
    <t>Days of gale gusts</t>
  </si>
  <si>
    <t>NOTES</t>
  </si>
  <si>
    <t>Mean max 11.4C highest since 1994; mean min 4.4C highest only since 2004; mean 7.9C highest since 2002; lowest max 7.4C highest on</t>
  </si>
  <si>
    <t>record; rainfall 47.9mm similar to 2003; 3 air frosts, lowest since 2002; max wind gust 51mph, highest on record for November.</t>
  </si>
  <si>
    <t>Anom/date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</si>
</sst>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8.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9.9</c:v>
                </c:pt>
                <c:pt idx="1">
                  <c:v>9.6</c:v>
                </c:pt>
                <c:pt idx="2">
                  <c:v>10</c:v>
                </c:pt>
                <c:pt idx="3">
                  <c:v>11.9</c:v>
                </c:pt>
                <c:pt idx="4">
                  <c:v>12.5</c:v>
                </c:pt>
                <c:pt idx="5">
                  <c:v>12.6</c:v>
                </c:pt>
                <c:pt idx="6">
                  <c:v>11.1</c:v>
                </c:pt>
                <c:pt idx="7">
                  <c:v>14</c:v>
                </c:pt>
                <c:pt idx="8">
                  <c:v>10.7</c:v>
                </c:pt>
                <c:pt idx="9">
                  <c:v>11.7</c:v>
                </c:pt>
                <c:pt idx="10">
                  <c:v>11.4</c:v>
                </c:pt>
                <c:pt idx="11">
                  <c:v>13.5</c:v>
                </c:pt>
                <c:pt idx="12">
                  <c:v>14.6</c:v>
                </c:pt>
                <c:pt idx="13">
                  <c:v>11.9</c:v>
                </c:pt>
                <c:pt idx="14">
                  <c:v>14.7</c:v>
                </c:pt>
                <c:pt idx="15">
                  <c:v>10</c:v>
                </c:pt>
                <c:pt idx="16">
                  <c:v>11.2</c:v>
                </c:pt>
                <c:pt idx="17">
                  <c:v>9.3</c:v>
                </c:pt>
                <c:pt idx="18">
                  <c:v>10.7</c:v>
                </c:pt>
                <c:pt idx="19">
                  <c:v>11.1</c:v>
                </c:pt>
                <c:pt idx="20">
                  <c:v>7.4</c:v>
                </c:pt>
                <c:pt idx="21">
                  <c:v>11.2</c:v>
                </c:pt>
                <c:pt idx="22">
                  <c:v>11.5</c:v>
                </c:pt>
                <c:pt idx="23">
                  <c:v>11.9</c:v>
                </c:pt>
                <c:pt idx="24">
                  <c:v>10.1</c:v>
                </c:pt>
                <c:pt idx="25">
                  <c:v>11.4</c:v>
                </c:pt>
                <c:pt idx="26">
                  <c:v>13.3</c:v>
                </c:pt>
                <c:pt idx="27">
                  <c:v>12</c:v>
                </c:pt>
                <c:pt idx="28">
                  <c:v>11.8</c:v>
                </c:pt>
                <c:pt idx="29">
                  <c:v>10.4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1.9</c:v>
                </c:pt>
                <c:pt idx="1">
                  <c:v>-3.6</c:v>
                </c:pt>
                <c:pt idx="2">
                  <c:v>-3.4</c:v>
                </c:pt>
                <c:pt idx="3">
                  <c:v>-2.2</c:v>
                </c:pt>
                <c:pt idx="4">
                  <c:v>4.2</c:v>
                </c:pt>
                <c:pt idx="5">
                  <c:v>3.9</c:v>
                </c:pt>
                <c:pt idx="6">
                  <c:v>3.9</c:v>
                </c:pt>
                <c:pt idx="7">
                  <c:v>4.5</c:v>
                </c:pt>
                <c:pt idx="8">
                  <c:v>4.2</c:v>
                </c:pt>
                <c:pt idx="9">
                  <c:v>0</c:v>
                </c:pt>
                <c:pt idx="10">
                  <c:v>2.1</c:v>
                </c:pt>
                <c:pt idx="11">
                  <c:v>6.9</c:v>
                </c:pt>
                <c:pt idx="12">
                  <c:v>7.9</c:v>
                </c:pt>
                <c:pt idx="13">
                  <c:v>8.9</c:v>
                </c:pt>
                <c:pt idx="14">
                  <c:v>9.8</c:v>
                </c:pt>
                <c:pt idx="15">
                  <c:v>9.9</c:v>
                </c:pt>
                <c:pt idx="16">
                  <c:v>4.1</c:v>
                </c:pt>
                <c:pt idx="17">
                  <c:v>2.4</c:v>
                </c:pt>
                <c:pt idx="18">
                  <c:v>0.6</c:v>
                </c:pt>
                <c:pt idx="19">
                  <c:v>8.9</c:v>
                </c:pt>
                <c:pt idx="20">
                  <c:v>3.1</c:v>
                </c:pt>
                <c:pt idx="21">
                  <c:v>3.1</c:v>
                </c:pt>
                <c:pt idx="22">
                  <c:v>5.1</c:v>
                </c:pt>
                <c:pt idx="23">
                  <c:v>4.9</c:v>
                </c:pt>
                <c:pt idx="24">
                  <c:v>5.8</c:v>
                </c:pt>
                <c:pt idx="25">
                  <c:v>4.9</c:v>
                </c:pt>
                <c:pt idx="26">
                  <c:v>8.2</c:v>
                </c:pt>
                <c:pt idx="27">
                  <c:v>10.2</c:v>
                </c:pt>
                <c:pt idx="28">
                  <c:v>4.7</c:v>
                </c:pt>
                <c:pt idx="29">
                  <c:v>6.2</c:v>
                </c:pt>
              </c:numCache>
            </c:numRef>
          </c:val>
          <c:smooth val="0"/>
        </c:ser>
        <c:marker val="1"/>
        <c:axId val="64797455"/>
        <c:axId val="46306184"/>
      </c:lineChart>
      <c:catAx>
        <c:axId val="64797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06184"/>
        <c:crosses val="autoZero"/>
        <c:auto val="1"/>
        <c:lblOffset val="100"/>
        <c:noMultiLvlLbl val="0"/>
      </c:catAx>
      <c:valAx>
        <c:axId val="46306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47974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0.8</c:v>
                </c:pt>
                <c:pt idx="8">
                  <c:v>0</c:v>
                </c:pt>
                <c:pt idx="9">
                  <c:v>4.4</c:v>
                </c:pt>
                <c:pt idx="10">
                  <c:v>1.9</c:v>
                </c:pt>
                <c:pt idx="11">
                  <c:v>0.5</c:v>
                </c:pt>
                <c:pt idx="12">
                  <c:v>0</c:v>
                </c:pt>
                <c:pt idx="13">
                  <c:v>4.1</c:v>
                </c:pt>
                <c:pt idx="14">
                  <c:v>0.1</c:v>
                </c:pt>
                <c:pt idx="15">
                  <c:v>1.5</c:v>
                </c:pt>
                <c:pt idx="16">
                  <c:v>0.7</c:v>
                </c:pt>
                <c:pt idx="17">
                  <c:v>0</c:v>
                </c:pt>
                <c:pt idx="18">
                  <c:v>0.5</c:v>
                </c:pt>
                <c:pt idx="19">
                  <c:v>1.4</c:v>
                </c:pt>
                <c:pt idx="20">
                  <c:v>0.1</c:v>
                </c:pt>
                <c:pt idx="21">
                  <c:v>12.1</c:v>
                </c:pt>
                <c:pt idx="22">
                  <c:v>0</c:v>
                </c:pt>
                <c:pt idx="23">
                  <c:v>13.8</c:v>
                </c:pt>
                <c:pt idx="24">
                  <c:v>0.4</c:v>
                </c:pt>
                <c:pt idx="25">
                  <c:v>0.5</c:v>
                </c:pt>
                <c:pt idx="26">
                  <c:v>3.9</c:v>
                </c:pt>
                <c:pt idx="27">
                  <c:v>0</c:v>
                </c:pt>
                <c:pt idx="28">
                  <c:v>0</c:v>
                </c:pt>
                <c:pt idx="29">
                  <c:v>1.2</c:v>
                </c:pt>
              </c:numCache>
            </c:numRef>
          </c:val>
        </c:ser>
        <c:axId val="14102473"/>
        <c:axId val="59813394"/>
      </c:barChart>
      <c:catAx>
        <c:axId val="14102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13394"/>
        <c:crosses val="autoZero"/>
        <c:auto val="1"/>
        <c:lblOffset val="100"/>
        <c:noMultiLvlLbl val="0"/>
      </c:catAx>
      <c:valAx>
        <c:axId val="59813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141024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</c:numCache>
            </c:numRef>
          </c:val>
        </c:ser>
        <c:axId val="1449635"/>
        <c:axId val="13046716"/>
      </c:barChart>
      <c:catAx>
        <c:axId val="1449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046716"/>
        <c:crosses val="autoZero"/>
        <c:auto val="1"/>
        <c:lblOffset val="100"/>
        <c:noMultiLvlLbl val="0"/>
      </c:catAx>
      <c:valAx>
        <c:axId val="13046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14496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-2.9</c:v>
                </c:pt>
                <c:pt idx="1">
                  <c:v>-8</c:v>
                </c:pt>
                <c:pt idx="2">
                  <c:v>-7.2</c:v>
                </c:pt>
                <c:pt idx="3">
                  <c:v>-6</c:v>
                </c:pt>
                <c:pt idx="4">
                  <c:v>-0.9</c:v>
                </c:pt>
                <c:pt idx="5">
                  <c:v>-0.4</c:v>
                </c:pt>
                <c:pt idx="6">
                  <c:v>-1.3</c:v>
                </c:pt>
                <c:pt idx="7">
                  <c:v>-0.4</c:v>
                </c:pt>
                <c:pt idx="8">
                  <c:v>-0.4</c:v>
                </c:pt>
                <c:pt idx="9">
                  <c:v>-3.4</c:v>
                </c:pt>
                <c:pt idx="10">
                  <c:v>-0.7</c:v>
                </c:pt>
                <c:pt idx="11">
                  <c:v>4.5</c:v>
                </c:pt>
                <c:pt idx="12">
                  <c:v>7</c:v>
                </c:pt>
                <c:pt idx="13">
                  <c:v>6.1</c:v>
                </c:pt>
                <c:pt idx="14">
                  <c:v>7.7</c:v>
                </c:pt>
                <c:pt idx="15">
                  <c:v>8.7</c:v>
                </c:pt>
                <c:pt idx="16">
                  <c:v>1.2</c:v>
                </c:pt>
                <c:pt idx="17">
                  <c:v>-1</c:v>
                </c:pt>
                <c:pt idx="18">
                  <c:v>-3.5</c:v>
                </c:pt>
                <c:pt idx="19">
                  <c:v>7</c:v>
                </c:pt>
                <c:pt idx="20">
                  <c:v>-1</c:v>
                </c:pt>
                <c:pt idx="21">
                  <c:v>0.4</c:v>
                </c:pt>
                <c:pt idx="22">
                  <c:v>2.5</c:v>
                </c:pt>
                <c:pt idx="23">
                  <c:v>1</c:v>
                </c:pt>
                <c:pt idx="24">
                  <c:v>4.4</c:v>
                </c:pt>
                <c:pt idx="25">
                  <c:v>1.1</c:v>
                </c:pt>
                <c:pt idx="26">
                  <c:v>2.6</c:v>
                </c:pt>
                <c:pt idx="27">
                  <c:v>6</c:v>
                </c:pt>
                <c:pt idx="28">
                  <c:v>1.2</c:v>
                </c:pt>
                <c:pt idx="29">
                  <c:v>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50311581"/>
        <c:axId val="50151046"/>
      </c:lineChart>
      <c:catAx>
        <c:axId val="50311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151046"/>
        <c:crosses val="autoZero"/>
        <c:auto val="1"/>
        <c:lblOffset val="100"/>
        <c:noMultiLvlLbl val="0"/>
      </c:catAx>
      <c:valAx>
        <c:axId val="50151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03115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4.3</c:v>
                </c:pt>
                <c:pt idx="1">
                  <c:v>2.4</c:v>
                </c:pt>
                <c:pt idx="2">
                  <c:v>2.8</c:v>
                </c:pt>
                <c:pt idx="3">
                  <c:v>3</c:v>
                </c:pt>
                <c:pt idx="4">
                  <c:v>4.9</c:v>
                </c:pt>
                <c:pt idx="5">
                  <c:v>4.1</c:v>
                </c:pt>
                <c:pt idx="6">
                  <c:v>6.4</c:v>
                </c:pt>
                <c:pt idx="7">
                  <c:v>6.1</c:v>
                </c:pt>
                <c:pt idx="8">
                  <c:v>5.3</c:v>
                </c:pt>
                <c:pt idx="9">
                  <c:v>3.9</c:v>
                </c:pt>
                <c:pt idx="10">
                  <c:v>6.8</c:v>
                </c:pt>
                <c:pt idx="11">
                  <c:v>6.9</c:v>
                </c:pt>
                <c:pt idx="12">
                  <c:v>10</c:v>
                </c:pt>
                <c:pt idx="13">
                  <c:v>8.1</c:v>
                </c:pt>
                <c:pt idx="14">
                  <c:v>10.1</c:v>
                </c:pt>
                <c:pt idx="15">
                  <c:v>9.9</c:v>
                </c:pt>
                <c:pt idx="16">
                  <c:v>6.4</c:v>
                </c:pt>
                <c:pt idx="17">
                  <c:v>6.4</c:v>
                </c:pt>
                <c:pt idx="18">
                  <c:v>6.4</c:v>
                </c:pt>
                <c:pt idx="19">
                  <c:v>7.9</c:v>
                </c:pt>
                <c:pt idx="20">
                  <c:v>3.9</c:v>
                </c:pt>
                <c:pt idx="21">
                  <c:v>4.7</c:v>
                </c:pt>
                <c:pt idx="22">
                  <c:v>7.5</c:v>
                </c:pt>
                <c:pt idx="23">
                  <c:v>5.1</c:v>
                </c:pt>
                <c:pt idx="24">
                  <c:v>8.9</c:v>
                </c:pt>
                <c:pt idx="25">
                  <c:v>6.9</c:v>
                </c:pt>
                <c:pt idx="26">
                  <c:v>9.3</c:v>
                </c:pt>
                <c:pt idx="27">
                  <c:v>9.7</c:v>
                </c:pt>
                <c:pt idx="28">
                  <c:v>5.2</c:v>
                </c:pt>
                <c:pt idx="29">
                  <c:v>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6.7</c:v>
                </c:pt>
                <c:pt idx="1">
                  <c:v>4.5</c:v>
                </c:pt>
                <c:pt idx="2">
                  <c:v>3.9</c:v>
                </c:pt>
                <c:pt idx="3">
                  <c:v>4.5</c:v>
                </c:pt>
                <c:pt idx="4">
                  <c:v>5.7</c:v>
                </c:pt>
                <c:pt idx="5">
                  <c:v>5.4</c:v>
                </c:pt>
                <c:pt idx="6">
                  <c:v>6.8</c:v>
                </c:pt>
                <c:pt idx="7">
                  <c:v>6.5</c:v>
                </c:pt>
                <c:pt idx="8">
                  <c:v>6.5</c:v>
                </c:pt>
                <c:pt idx="9">
                  <c:v>4.9</c:v>
                </c:pt>
                <c:pt idx="10">
                  <c:v>7.4</c:v>
                </c:pt>
                <c:pt idx="11">
                  <c:v>7.2</c:v>
                </c:pt>
                <c:pt idx="12">
                  <c:v>9.8</c:v>
                </c:pt>
                <c:pt idx="13">
                  <c:v>8.5</c:v>
                </c:pt>
                <c:pt idx="14">
                  <c:v>10</c:v>
                </c:pt>
                <c:pt idx="15">
                  <c:v>10.4</c:v>
                </c:pt>
                <c:pt idx="16">
                  <c:v>7</c:v>
                </c:pt>
                <c:pt idx="17">
                  <c:v>6.4</c:v>
                </c:pt>
                <c:pt idx="18">
                  <c:v>6.2</c:v>
                </c:pt>
                <c:pt idx="19">
                  <c:v>7.9</c:v>
                </c:pt>
                <c:pt idx="20">
                  <c:v>5.2</c:v>
                </c:pt>
                <c:pt idx="21">
                  <c:v>5.4</c:v>
                </c:pt>
                <c:pt idx="22">
                  <c:v>7.9</c:v>
                </c:pt>
                <c:pt idx="23">
                  <c:v>5.9</c:v>
                </c:pt>
                <c:pt idx="24">
                  <c:v>8.9</c:v>
                </c:pt>
                <c:pt idx="25">
                  <c:v>6.9</c:v>
                </c:pt>
                <c:pt idx="26">
                  <c:v>8.9</c:v>
                </c:pt>
                <c:pt idx="27">
                  <c:v>9.4</c:v>
                </c:pt>
                <c:pt idx="28">
                  <c:v>6.2</c:v>
                </c:pt>
                <c:pt idx="29">
                  <c:v>7.8</c:v>
                </c:pt>
              </c:numCache>
            </c:numRef>
          </c:val>
          <c:smooth val="0"/>
        </c:ser>
        <c:marker val="1"/>
        <c:axId val="48706231"/>
        <c:axId val="35702896"/>
      </c:lineChart>
      <c:catAx>
        <c:axId val="48706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02896"/>
        <c:crosses val="autoZero"/>
        <c:auto val="1"/>
        <c:lblOffset val="100"/>
        <c:noMultiLvlLbl val="0"/>
      </c:catAx>
      <c:valAx>
        <c:axId val="35702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87062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9.7</c:v>
                </c:pt>
                <c:pt idx="1">
                  <c:v>7.7</c:v>
                </c:pt>
                <c:pt idx="2">
                  <c:v>6.6</c:v>
                </c:pt>
                <c:pt idx="3">
                  <c:v>7</c:v>
                </c:pt>
                <c:pt idx="4">
                  <c:v>7.2</c:v>
                </c:pt>
                <c:pt idx="5">
                  <c:v>7.4</c:v>
                </c:pt>
                <c:pt idx="6">
                  <c:v>7.8</c:v>
                </c:pt>
                <c:pt idx="7">
                  <c:v>7.8</c:v>
                </c:pt>
                <c:pt idx="8">
                  <c:v>8.2</c:v>
                </c:pt>
                <c:pt idx="9">
                  <c:v>7</c:v>
                </c:pt>
                <c:pt idx="10">
                  <c:v>8.5</c:v>
                </c:pt>
                <c:pt idx="11">
                  <c:v>8.3</c:v>
                </c:pt>
                <c:pt idx="12">
                  <c:v>9.6</c:v>
                </c:pt>
                <c:pt idx="13">
                  <c:v>9.4</c:v>
                </c:pt>
                <c:pt idx="14">
                  <c:v>10.1</c:v>
                </c:pt>
                <c:pt idx="15">
                  <c:v>10.8</c:v>
                </c:pt>
                <c:pt idx="16">
                  <c:v>8.7</c:v>
                </c:pt>
                <c:pt idx="17">
                  <c:v>7.5</c:v>
                </c:pt>
                <c:pt idx="18">
                  <c:v>6.9</c:v>
                </c:pt>
                <c:pt idx="19">
                  <c:v>8</c:v>
                </c:pt>
                <c:pt idx="20">
                  <c:v>7.2</c:v>
                </c:pt>
                <c:pt idx="21">
                  <c:v>7</c:v>
                </c:pt>
                <c:pt idx="22">
                  <c:v>8.1</c:v>
                </c:pt>
                <c:pt idx="23">
                  <c:v>7.3</c:v>
                </c:pt>
                <c:pt idx="24">
                  <c:v>9</c:v>
                </c:pt>
                <c:pt idx="25">
                  <c:v>7.9</c:v>
                </c:pt>
                <c:pt idx="26">
                  <c:v>8.9</c:v>
                </c:pt>
                <c:pt idx="27">
                  <c:v>9.5</c:v>
                </c:pt>
                <c:pt idx="28">
                  <c:v>8</c:v>
                </c:pt>
                <c:pt idx="29">
                  <c:v>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13.2</c:v>
                </c:pt>
                <c:pt idx="1">
                  <c:v>12.9</c:v>
                </c:pt>
                <c:pt idx="2">
                  <c:v>12.2</c:v>
                </c:pt>
                <c:pt idx="3">
                  <c:v>11.5</c:v>
                </c:pt>
                <c:pt idx="4">
                  <c:v>11.2</c:v>
                </c:pt>
                <c:pt idx="5">
                  <c:v>11.1</c:v>
                </c:pt>
                <c:pt idx="6">
                  <c:v>11</c:v>
                </c:pt>
                <c:pt idx="7">
                  <c:v>10.9</c:v>
                </c:pt>
                <c:pt idx="8">
                  <c:v>10.9</c:v>
                </c:pt>
                <c:pt idx="9">
                  <c:v>10.9</c:v>
                </c:pt>
                <c:pt idx="10">
                  <c:v>10.7</c:v>
                </c:pt>
                <c:pt idx="11">
                  <c:v>10.8</c:v>
                </c:pt>
                <c:pt idx="12">
                  <c:v>10.8</c:v>
                </c:pt>
                <c:pt idx="13">
                  <c:v>10.9</c:v>
                </c:pt>
                <c:pt idx="14">
                  <c:v>11</c:v>
                </c:pt>
                <c:pt idx="15">
                  <c:v>11.1</c:v>
                </c:pt>
                <c:pt idx="16">
                  <c:v>11.2</c:v>
                </c:pt>
                <c:pt idx="17">
                  <c:v>10.8</c:v>
                </c:pt>
                <c:pt idx="18">
                  <c:v>10.6</c:v>
                </c:pt>
                <c:pt idx="19">
                  <c:v>10.3</c:v>
                </c:pt>
                <c:pt idx="20">
                  <c:v>10.2</c:v>
                </c:pt>
                <c:pt idx="21">
                  <c:v>10.1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10.1</c:v>
                </c:pt>
                <c:pt idx="26">
                  <c:v>10.1</c:v>
                </c:pt>
                <c:pt idx="27">
                  <c:v>10.2</c:v>
                </c:pt>
                <c:pt idx="28">
                  <c:v>10.3</c:v>
                </c:pt>
                <c:pt idx="29">
                  <c:v>10.3</c:v>
                </c:pt>
              </c:numCache>
            </c:numRef>
          </c:val>
          <c:smooth val="0"/>
        </c:ser>
        <c:marker val="1"/>
        <c:axId val="52890609"/>
        <c:axId val="6253434"/>
      </c:lineChart>
      <c:catAx>
        <c:axId val="52890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3434"/>
        <c:crosses val="autoZero"/>
        <c:auto val="1"/>
        <c:lblOffset val="100"/>
        <c:noMultiLvlLbl val="0"/>
      </c:catAx>
      <c:valAx>
        <c:axId val="6253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28906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Data1!$W$7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Data1!$W$9:$W$39</c:f>
              <c:numCache>
                <c:ptCount val="31"/>
                <c:pt idx="0">
                  <c:v>1029.3878438536128</c:v>
                </c:pt>
                <c:pt idx="1">
                  <c:v>1036.2024813632456</c:v>
                </c:pt>
                <c:pt idx="2">
                  <c:v>1035.9637970578049</c:v>
                </c:pt>
                <c:pt idx="3">
                  <c:v>1036.6824153795174</c:v>
                </c:pt>
                <c:pt idx="4">
                  <c:v>1031.6613244225916</c:v>
                </c:pt>
                <c:pt idx="5">
                  <c:v>1028.8551198505309</c:v>
                </c:pt>
                <c:pt idx="6">
                  <c:v>1022.0735534391695</c:v>
                </c:pt>
                <c:pt idx="7">
                  <c:v>1016.4707419351575</c:v>
                </c:pt>
                <c:pt idx="8">
                  <c:v>1031.7037445582353</c:v>
                </c:pt>
                <c:pt idx="9">
                  <c:v>1032.7227936717131</c:v>
                </c:pt>
                <c:pt idx="10">
                  <c:v>1017.5521625396543</c:v>
                </c:pt>
                <c:pt idx="11">
                  <c:v>1022.2971824408871</c:v>
                </c:pt>
                <c:pt idx="12">
                  <c:v>1008.067357579489</c:v>
                </c:pt>
                <c:pt idx="13">
                  <c:v>1005.4479257892298</c:v>
                </c:pt>
                <c:pt idx="14">
                  <c:v>1002.3485258497301</c:v>
                </c:pt>
                <c:pt idx="15">
                  <c:v>993.3279559216019</c:v>
                </c:pt>
                <c:pt idx="16">
                  <c:v>994.4548893256762</c:v>
                </c:pt>
                <c:pt idx="17">
                  <c:v>1010.6571930258665</c:v>
                </c:pt>
                <c:pt idx="18">
                  <c:v>1018.7844484513796</c:v>
                </c:pt>
                <c:pt idx="19">
                  <c:v>1000.6275685805144</c:v>
                </c:pt>
                <c:pt idx="20">
                  <c:v>995.1956841234609</c:v>
                </c:pt>
                <c:pt idx="21">
                  <c:v>997.2425131104515</c:v>
                </c:pt>
                <c:pt idx="22">
                  <c:v>978.4361401889261</c:v>
                </c:pt>
                <c:pt idx="23">
                  <c:v>989.9411372262524</c:v>
                </c:pt>
                <c:pt idx="24">
                  <c:v>984.599358337576</c:v>
                </c:pt>
                <c:pt idx="25">
                  <c:v>1007.9461573187897</c:v>
                </c:pt>
                <c:pt idx="26">
                  <c:v>1005.3070050495711</c:v>
                </c:pt>
                <c:pt idx="27">
                  <c:v>1006.0468229974992</c:v>
                </c:pt>
                <c:pt idx="28">
                  <c:v>1023.3718908104146</c:v>
                </c:pt>
                <c:pt idx="29">
                  <c:v>1025.3693820193832</c:v>
                </c:pt>
              </c:numCache>
            </c:numRef>
          </c:val>
          <c:smooth val="0"/>
        </c:ser>
        <c:marker val="1"/>
        <c:axId val="56280907"/>
        <c:axId val="36766116"/>
      </c:lineChart>
      <c:catAx>
        <c:axId val="56280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766116"/>
        <c:crosses val="autoZero"/>
        <c:auto val="1"/>
        <c:lblOffset val="100"/>
        <c:noMultiLvlLbl val="0"/>
      </c:catAx>
      <c:valAx>
        <c:axId val="36766116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6280907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-0.8629093209422154</c:v>
                </c:pt>
                <c:pt idx="1">
                  <c:v>-2.5468101198885282</c:v>
                </c:pt>
                <c:pt idx="2">
                  <c:v>-1.3208747889383539</c:v>
                </c:pt>
                <c:pt idx="3">
                  <c:v>3.5753019266569854</c:v>
                </c:pt>
                <c:pt idx="4">
                  <c:v>5.4204966305147595</c:v>
                </c:pt>
                <c:pt idx="5">
                  <c:v>4.806079333600155</c:v>
                </c:pt>
                <c:pt idx="6">
                  <c:v>4.879175302008659</c:v>
                </c:pt>
                <c:pt idx="7">
                  <c:v>6.562989140310751</c:v>
                </c:pt>
                <c:pt idx="8">
                  <c:v>3.056347568399952</c:v>
                </c:pt>
                <c:pt idx="9">
                  <c:v>1.6800479377044424</c:v>
                </c:pt>
                <c:pt idx="10">
                  <c:v>3.866526624368484</c:v>
                </c:pt>
                <c:pt idx="11">
                  <c:v>4.234070398172981</c:v>
                </c:pt>
                <c:pt idx="12">
                  <c:v>8.40682745977089</c:v>
                </c:pt>
                <c:pt idx="13">
                  <c:v>9.197258355415647</c:v>
                </c:pt>
                <c:pt idx="14">
                  <c:v>10.154737167458563</c:v>
                </c:pt>
                <c:pt idx="15">
                  <c:v>6.484467453683191</c:v>
                </c:pt>
                <c:pt idx="16">
                  <c:v>5.578212319718591</c:v>
                </c:pt>
                <c:pt idx="17">
                  <c:v>1.5514616651845612</c:v>
                </c:pt>
                <c:pt idx="18">
                  <c:v>0.6606467515726098</c:v>
                </c:pt>
                <c:pt idx="19">
                  <c:v>6.403087026890078</c:v>
                </c:pt>
                <c:pt idx="20">
                  <c:v>1.0051967044923444</c:v>
                </c:pt>
                <c:pt idx="21">
                  <c:v>3.6661151919756323</c:v>
                </c:pt>
                <c:pt idx="22">
                  <c:v>5.30471665914836</c:v>
                </c:pt>
                <c:pt idx="23">
                  <c:v>4.159541007334067</c:v>
                </c:pt>
                <c:pt idx="24">
                  <c:v>7.779660133574797</c:v>
                </c:pt>
                <c:pt idx="25">
                  <c:v>6.704804580739483</c:v>
                </c:pt>
                <c:pt idx="26">
                  <c:v>9.105340767764723</c:v>
                </c:pt>
                <c:pt idx="27">
                  <c:v>8.992219808543783</c:v>
                </c:pt>
                <c:pt idx="28">
                  <c:v>5.2920078301916185</c:v>
                </c:pt>
                <c:pt idx="29">
                  <c:v>7.621642219362688</c:v>
                </c:pt>
              </c:numCache>
            </c:numRef>
          </c:val>
          <c:smooth val="0"/>
        </c:ser>
        <c:marker val="1"/>
        <c:axId val="62459589"/>
        <c:axId val="25265390"/>
      </c:lineChart>
      <c:catAx>
        <c:axId val="62459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65390"/>
        <c:crosses val="autoZero"/>
        <c:auto val="1"/>
        <c:lblOffset val="100"/>
        <c:noMultiLvlLbl val="0"/>
      </c:catAx>
      <c:valAx>
        <c:axId val="25265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24595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0.03125</cdr:y>
    </cdr:from>
    <cdr:to>
      <cdr:x>0.93625</cdr:x>
      <cdr:y>0.06625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ef3072a-8337-4fb3-9327-80acd57c8067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0.02775</cdr:y>
    </cdr:from>
    <cdr:to>
      <cdr:x>0.89675</cdr:x>
      <cdr:y>0.063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46b3be1-de2b-4ca3-9657-ed29bafe16f8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0.03475</cdr:y>
    </cdr:from>
    <cdr:to>
      <cdr:x>0.90175</cdr:x>
      <cdr:y>0.07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029950" y="23812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19c6078-ef5c-42a9-94c9-873a44be25d0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0.51125</cdr:y>
    </cdr:from>
    <cdr:to>
      <cdr:x>0.5205</cdr:x>
      <cdr:y>0.55075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609975"/>
          <a:ext cx="123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bbeee30-d29d-4ab0-99a5-21985ea63703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0.7975</cdr:x>
      <cdr:y>0.0255</cdr:y>
    </cdr:from>
    <cdr:to>
      <cdr:x>0.8865</cdr:x>
      <cdr:y>0.05925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0c7fe21-e31b-4a6c-9b4a-c15bd2d6dd54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0.02375</cdr:y>
    </cdr:from>
    <cdr:to>
      <cdr:x>0.934</cdr:x>
      <cdr:y>0.05725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a4deb06-5ae3-4e1d-9b37-06630fd62c76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0.0255</cdr:y>
    </cdr:from>
    <cdr:to>
      <cdr:x>0.91375</cdr:x>
      <cdr:y>0.05925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74a074c-490d-420b-81cf-d0045efd3d4d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0.81675</cdr:x>
      <cdr:y>0.02775</cdr:y>
    </cdr:from>
    <cdr:to>
      <cdr:x>0.90575</cdr:x>
      <cdr:y>0.063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7e7c0bb-8f95-44bd-a9ad-c6ce62b3f83c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0.03675</cdr:y>
    </cdr:from>
    <cdr:to>
      <cdr:x>0.927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16f208a-9d8f-4777-9f2d-12dc19a718e9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tabSelected="1" zoomScale="80" zoomScaleNormal="80" workbookViewId="0" topLeftCell="A1">
      <pane ySplit="2340" topLeftCell="BM1" activePane="bottomLeft" state="split"/>
      <selection pane="topLeft" activeCell="A1" sqref="A1"/>
      <selection pane="bottomLeft" activeCell="V39" sqref="V39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20" width="7.28125" style="1" customWidth="1"/>
    <col min="21" max="21" width="9.140625" style="1" customWidth="1"/>
    <col min="23" max="23" width="10.28125" style="0" bestFit="1" customWidth="1"/>
    <col min="24" max="26" width="3.7109375" style="0" customWidth="1"/>
  </cols>
  <sheetData>
    <row r="1" spans="1:23" ht="12.75">
      <c r="A1" s="62" t="s">
        <v>86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2"/>
      <c r="W1" s="2"/>
    </row>
    <row r="2" spans="1:23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43"/>
      <c r="T2" s="43"/>
      <c r="U2" s="43"/>
      <c r="V2" s="2"/>
      <c r="W2" s="2"/>
    </row>
    <row r="3" spans="1:23" ht="13.5" thickBot="1">
      <c r="A3" s="61" t="s">
        <v>90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1"/>
      <c r="T3" s="51"/>
      <c r="U3" s="52"/>
      <c r="V3" s="2"/>
      <c r="W3" s="2"/>
    </row>
    <row r="4" spans="1:26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110</v>
      </c>
      <c r="R4" s="60">
        <v>2006</v>
      </c>
      <c r="S4" s="7"/>
      <c r="T4" s="7"/>
      <c r="U4" s="60"/>
      <c r="V4" s="18"/>
      <c r="W4" s="102"/>
      <c r="X4" s="99"/>
      <c r="Y4" s="147" t="s">
        <v>91</v>
      </c>
      <c r="Z4" s="131"/>
    </row>
    <row r="5" spans="1:27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9"/>
      <c r="T5" s="9"/>
      <c r="U5" s="9"/>
      <c r="V5" s="8"/>
      <c r="W5" s="103"/>
      <c r="X5" s="100"/>
      <c r="Y5" s="148"/>
      <c r="Z5" s="132"/>
      <c r="AA5" s="42" t="s">
        <v>84</v>
      </c>
    </row>
    <row r="6" spans="1:26" ht="13.5" customHeight="1" thickBot="1">
      <c r="A6" s="31" t="s">
        <v>0</v>
      </c>
      <c r="B6" s="142" t="s">
        <v>1</v>
      </c>
      <c r="C6" s="143"/>
      <c r="D6" s="143"/>
      <c r="E6" s="143"/>
      <c r="F6" s="144"/>
      <c r="G6" s="31" t="s">
        <v>73</v>
      </c>
      <c r="H6" s="57" t="s">
        <v>78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3</v>
      </c>
      <c r="T6" s="31" t="s">
        <v>3</v>
      </c>
      <c r="U6" s="31" t="s">
        <v>98</v>
      </c>
      <c r="V6" s="38" t="s">
        <v>60</v>
      </c>
      <c r="W6" s="104" t="s">
        <v>60</v>
      </c>
      <c r="X6" s="145" t="s">
        <v>26</v>
      </c>
      <c r="Y6" s="148"/>
      <c r="Z6" s="132"/>
    </row>
    <row r="7" spans="1:26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72</v>
      </c>
      <c r="H7" s="58" t="s">
        <v>79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89</v>
      </c>
      <c r="S7" s="32"/>
      <c r="T7" s="32" t="s">
        <v>46</v>
      </c>
      <c r="U7" s="37" t="s">
        <v>99</v>
      </c>
      <c r="V7" s="39" t="s">
        <v>61</v>
      </c>
      <c r="W7" s="105" t="s">
        <v>62</v>
      </c>
      <c r="X7" s="145"/>
      <c r="Y7" s="148"/>
      <c r="Z7" s="132"/>
    </row>
    <row r="8" spans="1:41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57</v>
      </c>
      <c r="G8" s="33" t="s">
        <v>36</v>
      </c>
      <c r="H8" s="33" t="s">
        <v>80</v>
      </c>
      <c r="I8" s="56" t="s">
        <v>16</v>
      </c>
      <c r="J8" s="20" t="s">
        <v>17</v>
      </c>
      <c r="K8" s="56" t="s">
        <v>95</v>
      </c>
      <c r="L8" s="8" t="s">
        <v>58</v>
      </c>
      <c r="M8" s="8" t="s">
        <v>96</v>
      </c>
      <c r="N8" s="8" t="s">
        <v>97</v>
      </c>
      <c r="O8" s="20" t="s">
        <v>59</v>
      </c>
      <c r="P8" s="29" t="s">
        <v>85</v>
      </c>
      <c r="Q8" s="10" t="s">
        <v>92</v>
      </c>
      <c r="R8" s="10" t="s">
        <v>11</v>
      </c>
      <c r="S8" s="33" t="s">
        <v>18</v>
      </c>
      <c r="T8" s="33" t="s">
        <v>94</v>
      </c>
      <c r="U8" s="33" t="s">
        <v>100</v>
      </c>
      <c r="V8" s="33" t="s">
        <v>63</v>
      </c>
      <c r="W8" s="106" t="s">
        <v>63</v>
      </c>
      <c r="X8" s="146"/>
      <c r="Y8" s="149"/>
      <c r="Z8" s="132" t="s">
        <v>24</v>
      </c>
      <c r="AA8" t="s">
        <v>66</v>
      </c>
      <c r="AB8" t="s">
        <v>67</v>
      </c>
      <c r="AC8" t="s">
        <v>68</v>
      </c>
      <c r="AD8" t="s">
        <v>69</v>
      </c>
      <c r="AE8" t="s">
        <v>70</v>
      </c>
      <c r="AG8" t="s">
        <v>74</v>
      </c>
      <c r="AH8" t="s">
        <v>75</v>
      </c>
      <c r="AI8" t="s">
        <v>77</v>
      </c>
      <c r="AJ8" t="s">
        <v>76</v>
      </c>
      <c r="AL8" t="s">
        <v>54</v>
      </c>
      <c r="AM8" t="s">
        <v>87</v>
      </c>
      <c r="AN8" t="s">
        <v>88</v>
      </c>
      <c r="AO8" t="s">
        <v>89</v>
      </c>
    </row>
    <row r="9" spans="1:41" ht="12.75">
      <c r="A9" s="63">
        <v>1</v>
      </c>
      <c r="B9" s="64">
        <v>2.2</v>
      </c>
      <c r="C9" s="65">
        <v>1.1</v>
      </c>
      <c r="D9" s="65">
        <v>9.9</v>
      </c>
      <c r="E9" s="65">
        <v>1.9</v>
      </c>
      <c r="F9" s="66">
        <f aca="true" t="shared" si="0" ref="F9:F38">AVERAGE(D9:E9)</f>
        <v>5.9</v>
      </c>
      <c r="G9" s="67">
        <f>100*(AI9/AG9)</f>
        <v>80.1314395703163</v>
      </c>
      <c r="H9" s="67">
        <f aca="true" t="shared" si="1" ref="H9:H38">AJ9</f>
        <v>-0.8629093209422154</v>
      </c>
      <c r="I9" s="68">
        <v>-2.9</v>
      </c>
      <c r="J9" s="66"/>
      <c r="K9" s="68">
        <v>4.3</v>
      </c>
      <c r="L9" s="65">
        <v>6.7</v>
      </c>
      <c r="M9" s="65">
        <v>9.7</v>
      </c>
      <c r="N9" s="65">
        <v>12.1</v>
      </c>
      <c r="O9" s="66">
        <v>13.2</v>
      </c>
      <c r="P9" s="69" t="s">
        <v>101</v>
      </c>
      <c r="Q9" s="70">
        <v>19</v>
      </c>
      <c r="R9" s="67"/>
      <c r="S9" s="67">
        <v>0</v>
      </c>
      <c r="T9" s="67"/>
      <c r="U9" s="71">
        <v>0</v>
      </c>
      <c r="V9" s="64">
        <v>1018.6</v>
      </c>
      <c r="W9" s="121">
        <f aca="true" t="shared" si="2" ref="W9:W38">V9+AT17</f>
        <v>1029.3878438536128</v>
      </c>
      <c r="X9" s="130">
        <v>0</v>
      </c>
      <c r="Y9" s="133">
        <v>0</v>
      </c>
      <c r="Z9" s="126">
        <v>0</v>
      </c>
      <c r="AA9">
        <f>IF((MAX($D$9:$D$39)=$D9),A9,0)</f>
        <v>0</v>
      </c>
      <c r="AB9">
        <f>IF((MIN($E$9:$E$39)=$E9),A9,0)</f>
        <v>0</v>
      </c>
      <c r="AC9">
        <f>IF((MIN($I$9:$I$39)=$I9),A9,0)</f>
        <v>0</v>
      </c>
      <c r="AD9">
        <f aca="true" t="shared" si="3" ref="AD9:AD34">IF((MAX($S$9:$S$39)=$S9),A9,0)</f>
        <v>0</v>
      </c>
      <c r="AE9">
        <f aca="true" t="shared" si="4" ref="AE9:AE39">IF((MAX($R$9:$R$39)=$R9),A9,0)</f>
        <v>1</v>
      </c>
      <c r="AG9">
        <f>6.107*EXP(17.38*(B9/(239+B9)))</f>
        <v>7.1560610769283075</v>
      </c>
      <c r="AH9">
        <f aca="true" t="shared" si="5" ref="AH9:AH39">IF(V9&gt;=0,6.107*EXP(17.38*(C9/(239+C9))),6.107*EXP(22.44*(C9/(272.4+C9))))</f>
        <v>6.613154757473732</v>
      </c>
      <c r="AI9">
        <f aca="true" t="shared" si="6" ref="AI9:AI39">IF(C9&gt;=0,AH9-(0.000799*1000*(B9-C9)),AH9-(0.00072*1000*(B9-C9)))</f>
        <v>5.734254757473733</v>
      </c>
      <c r="AJ9">
        <f>239*LN(AI9/6.107)/(17.38-LN(AI9/6.107))</f>
        <v>-0.8629093209422154</v>
      </c>
      <c r="AL9">
        <f>COUNTIF(U9:U39,"&lt;1")</f>
        <v>6</v>
      </c>
      <c r="AM9">
        <f>COUNTIF(E9:E39,"&lt;0")</f>
        <v>3</v>
      </c>
      <c r="AN9">
        <f>COUNTIF(I9:I39,"&lt;0")</f>
        <v>14</v>
      </c>
      <c r="AO9">
        <f>COUNTIF(Q9:Q39,"&gt;=39")</f>
        <v>4</v>
      </c>
    </row>
    <row r="10" spans="1:36" ht="12.75">
      <c r="A10" s="72">
        <v>2</v>
      </c>
      <c r="B10" s="73">
        <v>-1.4</v>
      </c>
      <c r="C10" s="74">
        <v>-1.8</v>
      </c>
      <c r="D10" s="74">
        <v>9.6</v>
      </c>
      <c r="E10" s="74">
        <v>-3.6</v>
      </c>
      <c r="F10" s="75">
        <f t="shared" si="0"/>
        <v>3</v>
      </c>
      <c r="G10" s="67">
        <f aca="true" t="shared" si="7" ref="G10:G38">100*(AI10/AG10)</f>
        <v>91.87046647407863</v>
      </c>
      <c r="H10" s="76">
        <f t="shared" si="1"/>
        <v>-2.5468101198885282</v>
      </c>
      <c r="I10" s="77">
        <v>-8</v>
      </c>
      <c r="J10" s="75"/>
      <c r="K10" s="77">
        <v>2.4</v>
      </c>
      <c r="L10" s="74">
        <v>4.5</v>
      </c>
      <c r="M10" s="74">
        <v>7.7</v>
      </c>
      <c r="N10" s="74">
        <v>10.8</v>
      </c>
      <c r="O10" s="75">
        <v>12.9</v>
      </c>
      <c r="P10" s="78" t="s">
        <v>102</v>
      </c>
      <c r="Q10" s="79">
        <v>10</v>
      </c>
      <c r="R10" s="76"/>
      <c r="S10" s="76">
        <v>0</v>
      </c>
      <c r="T10" s="76"/>
      <c r="U10" s="80">
        <v>6</v>
      </c>
      <c r="V10" s="73">
        <v>1025.2</v>
      </c>
      <c r="W10" s="121">
        <f t="shared" si="2"/>
        <v>1036.2024813632456</v>
      </c>
      <c r="X10" s="127">
        <v>0</v>
      </c>
      <c r="Y10" s="134">
        <v>0</v>
      </c>
      <c r="Z10" s="127">
        <v>0</v>
      </c>
      <c r="AA10">
        <f aca="true" t="shared" si="8" ref="AA10:AA39">IF((MAX($D$9:$D$39)=$D10),A10,0)</f>
        <v>0</v>
      </c>
      <c r="AB10">
        <f aca="true" t="shared" si="9" ref="AB10:AB39">IF((MIN($E$9:$E$39)=$E10),A10,0)</f>
        <v>2</v>
      </c>
      <c r="AC10">
        <f aca="true" t="shared" si="10" ref="AC10:AC39">IF((MIN($I$9:$I$39)=$I10),A10,0)</f>
        <v>2</v>
      </c>
      <c r="AD10">
        <f t="shared" si="3"/>
        <v>0</v>
      </c>
      <c r="AE10">
        <f t="shared" si="4"/>
        <v>2</v>
      </c>
      <c r="AG10">
        <f aca="true" t="shared" si="11" ref="AG10:AG39">6.107*EXP(17.38*(B10/(239+B10)))</f>
        <v>5.512555158685161</v>
      </c>
      <c r="AH10">
        <f t="shared" si="5"/>
        <v>5.3524101389249426</v>
      </c>
      <c r="AI10">
        <f t="shared" si="6"/>
        <v>5.064410138924942</v>
      </c>
      <c r="AJ10">
        <f aca="true" t="shared" si="12" ref="AJ10:AJ39">239*LN(AI10/6.107)/(17.38-LN(AI10/6.107))</f>
        <v>-2.5468101198885282</v>
      </c>
    </row>
    <row r="11" spans="1:36" ht="12.75">
      <c r="A11" s="63">
        <v>3</v>
      </c>
      <c r="B11" s="64">
        <v>-0.5</v>
      </c>
      <c r="C11" s="65">
        <v>-0.8</v>
      </c>
      <c r="D11" s="65">
        <v>10</v>
      </c>
      <c r="E11" s="65">
        <v>-3.4</v>
      </c>
      <c r="F11" s="66">
        <f t="shared" si="0"/>
        <v>3.3</v>
      </c>
      <c r="G11" s="67">
        <f t="shared" si="7"/>
        <v>94.16220359391744</v>
      </c>
      <c r="H11" s="67">
        <f t="shared" si="1"/>
        <v>-1.3208747889383539</v>
      </c>
      <c r="I11" s="68">
        <v>-7.2</v>
      </c>
      <c r="J11" s="66"/>
      <c r="K11" s="68">
        <v>2.8</v>
      </c>
      <c r="L11" s="65">
        <v>3.9</v>
      </c>
      <c r="M11" s="65">
        <v>6.6</v>
      </c>
      <c r="N11" s="65">
        <v>9.5</v>
      </c>
      <c r="O11" s="66">
        <v>12.2</v>
      </c>
      <c r="P11" s="69" t="s">
        <v>106</v>
      </c>
      <c r="Q11" s="70">
        <v>12</v>
      </c>
      <c r="R11" s="67"/>
      <c r="S11" s="67">
        <v>0</v>
      </c>
      <c r="T11" s="67"/>
      <c r="U11" s="71">
        <v>0</v>
      </c>
      <c r="V11" s="64">
        <v>1025</v>
      </c>
      <c r="W11" s="121">
        <f t="shared" si="2"/>
        <v>1035.9637970578049</v>
      </c>
      <c r="X11" s="127">
        <v>0</v>
      </c>
      <c r="Y11" s="134">
        <v>0</v>
      </c>
      <c r="Z11" s="127">
        <v>0</v>
      </c>
      <c r="AA11">
        <f t="shared" si="8"/>
        <v>0</v>
      </c>
      <c r="AB11">
        <f t="shared" si="9"/>
        <v>0</v>
      </c>
      <c r="AC11">
        <f t="shared" si="10"/>
        <v>0</v>
      </c>
      <c r="AD11">
        <f t="shared" si="3"/>
        <v>0</v>
      </c>
      <c r="AE11">
        <f t="shared" si="4"/>
        <v>3</v>
      </c>
      <c r="AG11">
        <f t="shared" si="11"/>
        <v>5.888489985091041</v>
      </c>
      <c r="AH11">
        <f t="shared" si="5"/>
        <v>5.760731928368864</v>
      </c>
      <c r="AI11">
        <f t="shared" si="6"/>
        <v>5.544731928368864</v>
      </c>
      <c r="AJ11">
        <f t="shared" si="12"/>
        <v>-1.3208747889383539</v>
      </c>
    </row>
    <row r="12" spans="1:36" ht="12.75">
      <c r="A12" s="72">
        <v>4</v>
      </c>
      <c r="B12" s="73">
        <v>4.3</v>
      </c>
      <c r="C12" s="74">
        <v>4</v>
      </c>
      <c r="D12" s="74">
        <v>11.9</v>
      </c>
      <c r="E12" s="74">
        <v>-2.2</v>
      </c>
      <c r="F12" s="75">
        <f t="shared" si="0"/>
        <v>4.85</v>
      </c>
      <c r="G12" s="67">
        <f t="shared" si="7"/>
        <v>95.02735465795257</v>
      </c>
      <c r="H12" s="76">
        <f t="shared" si="1"/>
        <v>3.5753019266569854</v>
      </c>
      <c r="I12" s="77">
        <v>-6</v>
      </c>
      <c r="J12" s="75"/>
      <c r="K12" s="77">
        <v>3</v>
      </c>
      <c r="L12" s="74">
        <v>4.5</v>
      </c>
      <c r="M12" s="74">
        <v>7</v>
      </c>
      <c r="N12" s="74">
        <v>9.3</v>
      </c>
      <c r="O12" s="75">
        <v>11.5</v>
      </c>
      <c r="P12" s="78" t="s">
        <v>106</v>
      </c>
      <c r="Q12" s="79">
        <v>15</v>
      </c>
      <c r="R12" s="76"/>
      <c r="S12" s="76">
        <v>0</v>
      </c>
      <c r="T12" s="76"/>
      <c r="U12" s="80">
        <v>0</v>
      </c>
      <c r="V12" s="73">
        <v>1025.9</v>
      </c>
      <c r="W12" s="121">
        <f t="shared" si="2"/>
        <v>1036.6824153795174</v>
      </c>
      <c r="X12" s="127">
        <v>0</v>
      </c>
      <c r="Y12" s="134">
        <v>0</v>
      </c>
      <c r="Z12" s="127">
        <v>0</v>
      </c>
      <c r="AA12">
        <f t="shared" si="8"/>
        <v>0</v>
      </c>
      <c r="AB12">
        <f t="shared" si="9"/>
        <v>0</v>
      </c>
      <c r="AC12">
        <f t="shared" si="10"/>
        <v>0</v>
      </c>
      <c r="AD12">
        <f t="shared" si="3"/>
        <v>0</v>
      </c>
      <c r="AE12">
        <f t="shared" si="4"/>
        <v>4</v>
      </c>
      <c r="AG12">
        <f t="shared" si="11"/>
        <v>8.302890934011156</v>
      </c>
      <c r="AH12">
        <f t="shared" si="5"/>
        <v>8.129717614725772</v>
      </c>
      <c r="AI12">
        <f t="shared" si="6"/>
        <v>7.890017614725772</v>
      </c>
      <c r="AJ12">
        <f t="shared" si="12"/>
        <v>3.5753019266569854</v>
      </c>
    </row>
    <row r="13" spans="1:36" ht="12.75">
      <c r="A13" s="63">
        <v>5</v>
      </c>
      <c r="B13" s="64">
        <v>6.1</v>
      </c>
      <c r="C13" s="65">
        <v>5.8</v>
      </c>
      <c r="D13" s="65">
        <v>12.5</v>
      </c>
      <c r="E13" s="65">
        <v>4.2</v>
      </c>
      <c r="F13" s="66">
        <f t="shared" si="0"/>
        <v>8.35</v>
      </c>
      <c r="G13" s="67">
        <f t="shared" si="7"/>
        <v>95.39777709078787</v>
      </c>
      <c r="H13" s="67">
        <f t="shared" si="1"/>
        <v>5.4204966305147595</v>
      </c>
      <c r="I13" s="68">
        <v>-0.9</v>
      </c>
      <c r="J13" s="66"/>
      <c r="K13" s="68">
        <v>4.9</v>
      </c>
      <c r="L13" s="65">
        <v>5.7</v>
      </c>
      <c r="M13" s="65">
        <v>7.2</v>
      </c>
      <c r="N13" s="65">
        <v>9</v>
      </c>
      <c r="O13" s="66">
        <v>11.2</v>
      </c>
      <c r="P13" s="69" t="s">
        <v>105</v>
      </c>
      <c r="Q13" s="70">
        <v>25</v>
      </c>
      <c r="R13" s="67"/>
      <c r="S13" s="67">
        <v>0</v>
      </c>
      <c r="T13" s="67"/>
      <c r="U13" s="71">
        <v>2</v>
      </c>
      <c r="V13" s="64">
        <v>1021</v>
      </c>
      <c r="W13" s="121">
        <f t="shared" si="2"/>
        <v>1031.6613244225916</v>
      </c>
      <c r="X13" s="127">
        <v>0</v>
      </c>
      <c r="Y13" s="134">
        <v>0</v>
      </c>
      <c r="Z13" s="127">
        <v>0</v>
      </c>
      <c r="AA13">
        <f t="shared" si="8"/>
        <v>0</v>
      </c>
      <c r="AB13">
        <f t="shared" si="9"/>
        <v>0</v>
      </c>
      <c r="AC13">
        <f t="shared" si="10"/>
        <v>0</v>
      </c>
      <c r="AD13">
        <f t="shared" si="3"/>
        <v>0</v>
      </c>
      <c r="AE13">
        <f t="shared" si="4"/>
        <v>5</v>
      </c>
      <c r="AG13">
        <f t="shared" si="11"/>
        <v>9.41200153393066</v>
      </c>
      <c r="AH13">
        <f t="shared" si="5"/>
        <v>9.218540243120705</v>
      </c>
      <c r="AI13">
        <f t="shared" si="6"/>
        <v>8.978840243120706</v>
      </c>
      <c r="AJ13">
        <f t="shared" si="12"/>
        <v>5.4204966305147595</v>
      </c>
    </row>
    <row r="14" spans="1:36" ht="12.75">
      <c r="A14" s="72">
        <v>6</v>
      </c>
      <c r="B14" s="73">
        <v>5.5</v>
      </c>
      <c r="C14" s="74">
        <v>5.2</v>
      </c>
      <c r="D14" s="74">
        <v>12.6</v>
      </c>
      <c r="E14" s="74">
        <v>3.9</v>
      </c>
      <c r="F14" s="75">
        <f t="shared" si="0"/>
        <v>8.25</v>
      </c>
      <c r="G14" s="67">
        <f t="shared" si="7"/>
        <v>95.27962576491095</v>
      </c>
      <c r="H14" s="76">
        <f t="shared" si="1"/>
        <v>4.806079333600155</v>
      </c>
      <c r="I14" s="77">
        <v>-0.4</v>
      </c>
      <c r="J14" s="75"/>
      <c r="K14" s="77">
        <v>4.1</v>
      </c>
      <c r="L14" s="74">
        <v>5.4</v>
      </c>
      <c r="M14" s="74">
        <v>7.4</v>
      </c>
      <c r="N14" s="74">
        <v>9.2</v>
      </c>
      <c r="O14" s="75">
        <v>11.1</v>
      </c>
      <c r="P14" s="78" t="s">
        <v>111</v>
      </c>
      <c r="Q14" s="79">
        <v>10</v>
      </c>
      <c r="R14" s="76"/>
      <c r="S14" s="76">
        <v>0</v>
      </c>
      <c r="T14" s="76"/>
      <c r="U14" s="80">
        <v>4</v>
      </c>
      <c r="V14" s="73">
        <v>1018.2</v>
      </c>
      <c r="W14" s="121">
        <f t="shared" si="2"/>
        <v>1028.8551198505309</v>
      </c>
      <c r="X14" s="127">
        <v>0</v>
      </c>
      <c r="Y14" s="134">
        <v>0</v>
      </c>
      <c r="Z14" s="127">
        <v>0</v>
      </c>
      <c r="AA14">
        <f t="shared" si="8"/>
        <v>0</v>
      </c>
      <c r="AB14">
        <f t="shared" si="9"/>
        <v>0</v>
      </c>
      <c r="AC14">
        <f t="shared" si="10"/>
        <v>0</v>
      </c>
      <c r="AD14">
        <f t="shared" si="3"/>
        <v>0</v>
      </c>
      <c r="AE14">
        <f t="shared" si="4"/>
        <v>6</v>
      </c>
      <c r="AG14">
        <f t="shared" si="11"/>
        <v>9.028595330281249</v>
      </c>
      <c r="AH14">
        <f t="shared" si="5"/>
        <v>8.842111842520199</v>
      </c>
      <c r="AI14">
        <f t="shared" si="6"/>
        <v>8.6024118425202</v>
      </c>
      <c r="AJ14">
        <f t="shared" si="12"/>
        <v>4.806079333600155</v>
      </c>
    </row>
    <row r="15" spans="1:36" ht="12.75">
      <c r="A15" s="63">
        <v>7</v>
      </c>
      <c r="B15" s="64">
        <v>5.8</v>
      </c>
      <c r="C15" s="65">
        <v>5.4</v>
      </c>
      <c r="D15" s="65">
        <v>11.1</v>
      </c>
      <c r="E15" s="65">
        <v>3.9</v>
      </c>
      <c r="F15" s="66">
        <f t="shared" si="0"/>
        <v>7.5</v>
      </c>
      <c r="G15" s="67">
        <f t="shared" si="7"/>
        <v>93.79415862193225</v>
      </c>
      <c r="H15" s="67">
        <f t="shared" si="1"/>
        <v>4.879175302008659</v>
      </c>
      <c r="I15" s="68">
        <v>-1.3</v>
      </c>
      <c r="J15" s="66"/>
      <c r="K15" s="68">
        <v>6.4</v>
      </c>
      <c r="L15" s="65">
        <v>6.8</v>
      </c>
      <c r="M15" s="65">
        <v>7.8</v>
      </c>
      <c r="N15" s="65">
        <v>9.2</v>
      </c>
      <c r="O15" s="66">
        <v>11</v>
      </c>
      <c r="P15" s="69" t="s">
        <v>105</v>
      </c>
      <c r="Q15" s="70">
        <v>15</v>
      </c>
      <c r="R15" s="67"/>
      <c r="S15" s="67">
        <v>0</v>
      </c>
      <c r="T15" s="67"/>
      <c r="U15" s="71">
        <v>8</v>
      </c>
      <c r="V15" s="64">
        <v>1011.5</v>
      </c>
      <c r="W15" s="121">
        <f t="shared" si="2"/>
        <v>1022.0735534391695</v>
      </c>
      <c r="X15" s="127">
        <v>0</v>
      </c>
      <c r="Y15" s="134">
        <v>0</v>
      </c>
      <c r="Z15" s="127">
        <v>0</v>
      </c>
      <c r="AA15">
        <f t="shared" si="8"/>
        <v>0</v>
      </c>
      <c r="AB15">
        <f t="shared" si="9"/>
        <v>0</v>
      </c>
      <c r="AC15">
        <f t="shared" si="10"/>
        <v>0</v>
      </c>
      <c r="AD15">
        <f t="shared" si="3"/>
        <v>0</v>
      </c>
      <c r="AE15">
        <f t="shared" si="4"/>
        <v>7</v>
      </c>
      <c r="AG15">
        <f t="shared" si="11"/>
        <v>9.218540243120705</v>
      </c>
      <c r="AH15">
        <f t="shared" si="5"/>
        <v>8.966052258259293</v>
      </c>
      <c r="AI15">
        <f t="shared" si="6"/>
        <v>8.646452258259293</v>
      </c>
      <c r="AJ15">
        <f t="shared" si="12"/>
        <v>4.879175302008659</v>
      </c>
    </row>
    <row r="16" spans="1:36" ht="12.75">
      <c r="A16" s="72">
        <v>8</v>
      </c>
      <c r="B16" s="73">
        <v>7</v>
      </c>
      <c r="C16" s="74">
        <v>6.8</v>
      </c>
      <c r="D16" s="74">
        <v>14</v>
      </c>
      <c r="E16" s="74">
        <v>4.5</v>
      </c>
      <c r="F16" s="75">
        <f t="shared" si="0"/>
        <v>9.25</v>
      </c>
      <c r="G16" s="67">
        <f t="shared" si="7"/>
        <v>97.03971865442838</v>
      </c>
      <c r="H16" s="76">
        <f t="shared" si="1"/>
        <v>6.562989140310751</v>
      </c>
      <c r="I16" s="77">
        <v>-0.4</v>
      </c>
      <c r="J16" s="75"/>
      <c r="K16" s="77">
        <v>6.1</v>
      </c>
      <c r="L16" s="74">
        <v>6.5</v>
      </c>
      <c r="M16" s="74">
        <v>7.8</v>
      </c>
      <c r="N16" s="74">
        <v>9.3</v>
      </c>
      <c r="O16" s="75">
        <v>10.9</v>
      </c>
      <c r="P16" s="78" t="s">
        <v>106</v>
      </c>
      <c r="Q16" s="79">
        <v>23</v>
      </c>
      <c r="R16" s="76"/>
      <c r="S16" s="76">
        <v>0.8</v>
      </c>
      <c r="T16" s="76"/>
      <c r="U16" s="80">
        <v>8</v>
      </c>
      <c r="V16" s="73">
        <v>1006</v>
      </c>
      <c r="W16" s="121">
        <f t="shared" si="2"/>
        <v>1016.4707419351575</v>
      </c>
      <c r="X16" s="127">
        <v>0</v>
      </c>
      <c r="Y16" s="134">
        <v>0</v>
      </c>
      <c r="Z16" s="127">
        <v>0</v>
      </c>
      <c r="AA16">
        <f t="shared" si="8"/>
        <v>0</v>
      </c>
      <c r="AB16">
        <f t="shared" si="9"/>
        <v>0</v>
      </c>
      <c r="AC16">
        <f t="shared" si="10"/>
        <v>0</v>
      </c>
      <c r="AD16">
        <f t="shared" si="3"/>
        <v>0</v>
      </c>
      <c r="AE16">
        <f t="shared" si="4"/>
        <v>8</v>
      </c>
      <c r="AG16">
        <f t="shared" si="11"/>
        <v>10.014043920115377</v>
      </c>
      <c r="AH16">
        <f t="shared" si="5"/>
        <v>9.877400046010854</v>
      </c>
      <c r="AI16">
        <f t="shared" si="6"/>
        <v>9.717600046010853</v>
      </c>
      <c r="AJ16">
        <f t="shared" si="12"/>
        <v>6.562989140310751</v>
      </c>
    </row>
    <row r="17" spans="1:46" ht="12.75">
      <c r="A17" s="63">
        <v>9</v>
      </c>
      <c r="B17" s="64">
        <v>5</v>
      </c>
      <c r="C17" s="65">
        <v>4.2</v>
      </c>
      <c r="D17" s="65">
        <v>10.7</v>
      </c>
      <c r="E17" s="65">
        <v>4.2</v>
      </c>
      <c r="F17" s="66">
        <f t="shared" si="0"/>
        <v>7.449999999999999</v>
      </c>
      <c r="G17" s="67">
        <f t="shared" si="7"/>
        <v>87.22342004210512</v>
      </c>
      <c r="H17" s="67">
        <f t="shared" si="1"/>
        <v>3.056347568399952</v>
      </c>
      <c r="I17" s="68">
        <v>-0.4</v>
      </c>
      <c r="J17" s="66"/>
      <c r="K17" s="68">
        <v>5.3</v>
      </c>
      <c r="L17" s="65">
        <v>6.5</v>
      </c>
      <c r="M17" s="65">
        <v>8.2</v>
      </c>
      <c r="N17" s="65">
        <v>9.7</v>
      </c>
      <c r="O17" s="66">
        <v>10.9</v>
      </c>
      <c r="P17" s="69" t="s">
        <v>106</v>
      </c>
      <c r="Q17" s="70">
        <v>15</v>
      </c>
      <c r="R17" s="67"/>
      <c r="S17" s="67">
        <v>0</v>
      </c>
      <c r="T17" s="67"/>
      <c r="U17" s="71">
        <v>4</v>
      </c>
      <c r="V17" s="64">
        <v>1021</v>
      </c>
      <c r="W17" s="121">
        <f t="shared" si="2"/>
        <v>1031.7037445582353</v>
      </c>
      <c r="X17" s="127">
        <v>0</v>
      </c>
      <c r="Y17" s="134">
        <v>0</v>
      </c>
      <c r="Z17" s="127">
        <v>0</v>
      </c>
      <c r="AA17">
        <f t="shared" si="8"/>
        <v>0</v>
      </c>
      <c r="AB17">
        <f t="shared" si="9"/>
        <v>0</v>
      </c>
      <c r="AC17">
        <f t="shared" si="10"/>
        <v>0</v>
      </c>
      <c r="AD17">
        <f t="shared" si="3"/>
        <v>0</v>
      </c>
      <c r="AE17">
        <f t="shared" si="4"/>
        <v>9</v>
      </c>
      <c r="AG17">
        <f t="shared" si="11"/>
        <v>8.719685713352307</v>
      </c>
      <c r="AH17">
        <f t="shared" si="5"/>
        <v>8.244808096108713</v>
      </c>
      <c r="AI17">
        <f t="shared" si="6"/>
        <v>7.605608096108713</v>
      </c>
      <c r="AJ17">
        <f t="shared" si="12"/>
        <v>3.056347568399952</v>
      </c>
      <c r="AT17">
        <f aca="true" t="shared" si="13" ref="AT17:AT47">V9*(10^(85/(18429.1+(67.53*B9)+(0.003*31)))-1)</f>
        <v>10.78784385361281</v>
      </c>
    </row>
    <row r="18" spans="1:46" ht="12.75">
      <c r="A18" s="72">
        <v>10</v>
      </c>
      <c r="B18" s="73">
        <v>2.2</v>
      </c>
      <c r="C18" s="74">
        <v>2</v>
      </c>
      <c r="D18" s="74">
        <v>11.7</v>
      </c>
      <c r="E18" s="74">
        <v>0</v>
      </c>
      <c r="F18" s="75">
        <f t="shared" si="0"/>
        <v>5.85</v>
      </c>
      <c r="G18" s="67">
        <f t="shared" si="7"/>
        <v>96.34792394739506</v>
      </c>
      <c r="H18" s="76">
        <f t="shared" si="1"/>
        <v>1.6800479377044424</v>
      </c>
      <c r="I18" s="77">
        <v>-3.4</v>
      </c>
      <c r="J18" s="75"/>
      <c r="K18" s="77">
        <v>3.9</v>
      </c>
      <c r="L18" s="74">
        <v>4.9</v>
      </c>
      <c r="M18" s="74">
        <v>7</v>
      </c>
      <c r="N18" s="74">
        <v>9.2</v>
      </c>
      <c r="O18" s="75">
        <v>10.9</v>
      </c>
      <c r="P18" s="78" t="s">
        <v>111</v>
      </c>
      <c r="Q18" s="79">
        <v>25</v>
      </c>
      <c r="R18" s="76"/>
      <c r="S18" s="76">
        <v>4.4</v>
      </c>
      <c r="T18" s="76"/>
      <c r="U18" s="80">
        <v>2</v>
      </c>
      <c r="V18" s="73">
        <v>1021.9</v>
      </c>
      <c r="W18" s="121">
        <f t="shared" si="2"/>
        <v>1032.7227936717131</v>
      </c>
      <c r="X18" s="127">
        <v>0</v>
      </c>
      <c r="Y18" s="134">
        <v>0</v>
      </c>
      <c r="Z18" s="127">
        <v>0</v>
      </c>
      <c r="AA18">
        <f t="shared" si="8"/>
        <v>0</v>
      </c>
      <c r="AB18">
        <f t="shared" si="9"/>
        <v>0</v>
      </c>
      <c r="AC18">
        <f t="shared" si="10"/>
        <v>0</v>
      </c>
      <c r="AD18">
        <f t="shared" si="3"/>
        <v>0</v>
      </c>
      <c r="AE18">
        <f t="shared" si="4"/>
        <v>10</v>
      </c>
      <c r="AG18">
        <f t="shared" si="11"/>
        <v>7.1560610769283075</v>
      </c>
      <c r="AH18">
        <f t="shared" si="5"/>
        <v>7.054516284028025</v>
      </c>
      <c r="AI18">
        <f t="shared" si="6"/>
        <v>6.894716284028025</v>
      </c>
      <c r="AJ18">
        <f t="shared" si="12"/>
        <v>1.6800479377044424</v>
      </c>
      <c r="AT18">
        <f t="shared" si="13"/>
        <v>11.00248136324555</v>
      </c>
    </row>
    <row r="19" spans="1:46" ht="12.75">
      <c r="A19" s="63">
        <v>11</v>
      </c>
      <c r="B19" s="64">
        <v>7.8</v>
      </c>
      <c r="C19" s="65">
        <v>6.1</v>
      </c>
      <c r="D19" s="65">
        <v>11.4</v>
      </c>
      <c r="E19" s="65">
        <v>2.1</v>
      </c>
      <c r="F19" s="66">
        <f t="shared" si="0"/>
        <v>6.75</v>
      </c>
      <c r="G19" s="67">
        <f t="shared" si="7"/>
        <v>76.14043494778315</v>
      </c>
      <c r="H19" s="67">
        <f t="shared" si="1"/>
        <v>3.866526624368484</v>
      </c>
      <c r="I19" s="68">
        <v>-0.7</v>
      </c>
      <c r="J19" s="66"/>
      <c r="K19" s="68">
        <v>6.8</v>
      </c>
      <c r="L19" s="65">
        <v>7.4</v>
      </c>
      <c r="M19" s="65">
        <v>8.5</v>
      </c>
      <c r="N19" s="65">
        <v>9.4</v>
      </c>
      <c r="O19" s="66">
        <v>10.7</v>
      </c>
      <c r="P19" s="69" t="s">
        <v>111</v>
      </c>
      <c r="Q19" s="70">
        <v>40</v>
      </c>
      <c r="R19" s="67"/>
      <c r="S19" s="67">
        <v>1.9</v>
      </c>
      <c r="T19" s="67"/>
      <c r="U19" s="71">
        <v>6</v>
      </c>
      <c r="V19" s="64">
        <v>1007.1</v>
      </c>
      <c r="W19" s="121">
        <f t="shared" si="2"/>
        <v>1017.5521625396543</v>
      </c>
      <c r="X19" s="127">
        <v>0</v>
      </c>
      <c r="Y19" s="134">
        <v>0</v>
      </c>
      <c r="Z19" s="127">
        <v>0</v>
      </c>
      <c r="AA19">
        <f t="shared" si="8"/>
        <v>0</v>
      </c>
      <c r="AB19">
        <f t="shared" si="9"/>
        <v>0</v>
      </c>
      <c r="AC19">
        <f t="shared" si="10"/>
        <v>0</v>
      </c>
      <c r="AD19">
        <f t="shared" si="3"/>
        <v>0</v>
      </c>
      <c r="AE19">
        <f t="shared" si="4"/>
        <v>11</v>
      </c>
      <c r="AG19">
        <f t="shared" si="11"/>
        <v>10.57743042767468</v>
      </c>
      <c r="AH19">
        <f t="shared" si="5"/>
        <v>9.41200153393066</v>
      </c>
      <c r="AI19">
        <f t="shared" si="6"/>
        <v>8.05370153393066</v>
      </c>
      <c r="AJ19">
        <f t="shared" si="12"/>
        <v>3.866526624368484</v>
      </c>
      <c r="AT19">
        <f t="shared" si="13"/>
        <v>10.963797057804936</v>
      </c>
    </row>
    <row r="20" spans="1:46" ht="12.75">
      <c r="A20" s="72">
        <v>12</v>
      </c>
      <c r="B20" s="73">
        <v>7.9</v>
      </c>
      <c r="C20" s="74">
        <v>6.3</v>
      </c>
      <c r="D20" s="74">
        <v>13.5</v>
      </c>
      <c r="E20" s="74">
        <v>6.9</v>
      </c>
      <c r="F20" s="75">
        <f t="shared" si="0"/>
        <v>10.2</v>
      </c>
      <c r="G20" s="67">
        <f t="shared" si="7"/>
        <v>77.60306654452195</v>
      </c>
      <c r="H20" s="76">
        <f t="shared" si="1"/>
        <v>4.234070398172981</v>
      </c>
      <c r="I20" s="77">
        <v>4.5</v>
      </c>
      <c r="J20" s="75"/>
      <c r="K20" s="77">
        <v>6.9</v>
      </c>
      <c r="L20" s="74">
        <v>7.2</v>
      </c>
      <c r="M20" s="74">
        <v>8.3</v>
      </c>
      <c r="N20" s="74">
        <v>9.5</v>
      </c>
      <c r="O20" s="75">
        <v>10.8</v>
      </c>
      <c r="P20" s="78" t="s">
        <v>111</v>
      </c>
      <c r="Q20" s="79">
        <v>28</v>
      </c>
      <c r="R20" s="76"/>
      <c r="S20" s="76">
        <v>0.5</v>
      </c>
      <c r="T20" s="76"/>
      <c r="U20" s="80">
        <v>6</v>
      </c>
      <c r="V20" s="73">
        <v>1011.8</v>
      </c>
      <c r="W20" s="121">
        <f t="shared" si="2"/>
        <v>1022.2971824408871</v>
      </c>
      <c r="X20" s="127">
        <v>0</v>
      </c>
      <c r="Y20" s="134">
        <v>0</v>
      </c>
      <c r="Z20" s="127">
        <v>0</v>
      </c>
      <c r="AA20">
        <f t="shared" si="8"/>
        <v>0</v>
      </c>
      <c r="AB20">
        <f t="shared" si="9"/>
        <v>0</v>
      </c>
      <c r="AC20">
        <f t="shared" si="10"/>
        <v>0</v>
      </c>
      <c r="AD20">
        <f t="shared" si="3"/>
        <v>0</v>
      </c>
      <c r="AE20">
        <f t="shared" si="4"/>
        <v>12</v>
      </c>
      <c r="AG20">
        <f t="shared" si="11"/>
        <v>10.649781121194382</v>
      </c>
      <c r="AH20">
        <f t="shared" si="5"/>
        <v>9.542956730326413</v>
      </c>
      <c r="AI20">
        <f t="shared" si="6"/>
        <v>8.264556730326412</v>
      </c>
      <c r="AJ20">
        <f t="shared" si="12"/>
        <v>4.234070398172981</v>
      </c>
      <c r="AT20">
        <f t="shared" si="13"/>
        <v>10.782415379517346</v>
      </c>
    </row>
    <row r="21" spans="1:46" ht="12.75">
      <c r="A21" s="63">
        <v>13</v>
      </c>
      <c r="B21" s="64">
        <v>13</v>
      </c>
      <c r="C21" s="65">
        <v>10.7</v>
      </c>
      <c r="D21" s="65">
        <v>14.6</v>
      </c>
      <c r="E21" s="65">
        <v>7.9</v>
      </c>
      <c r="F21" s="66">
        <f t="shared" si="0"/>
        <v>11.25</v>
      </c>
      <c r="G21" s="67">
        <f t="shared" si="7"/>
        <v>73.63727215724813</v>
      </c>
      <c r="H21" s="67">
        <f t="shared" si="1"/>
        <v>8.40682745977089</v>
      </c>
      <c r="I21" s="68">
        <v>7</v>
      </c>
      <c r="J21" s="66"/>
      <c r="K21" s="68">
        <v>10</v>
      </c>
      <c r="L21" s="65">
        <v>9.8</v>
      </c>
      <c r="M21" s="65">
        <v>9.6</v>
      </c>
      <c r="N21" s="65">
        <v>10.8</v>
      </c>
      <c r="O21" s="66">
        <v>10.8</v>
      </c>
      <c r="P21" s="69" t="s">
        <v>111</v>
      </c>
      <c r="Q21" s="70">
        <v>34</v>
      </c>
      <c r="R21" s="67"/>
      <c r="S21" s="67">
        <v>0</v>
      </c>
      <c r="T21" s="67"/>
      <c r="U21" s="71">
        <v>1</v>
      </c>
      <c r="V21" s="64">
        <v>997.9</v>
      </c>
      <c r="W21" s="121">
        <f t="shared" si="2"/>
        <v>1008.067357579489</v>
      </c>
      <c r="X21" s="127">
        <v>0</v>
      </c>
      <c r="Y21" s="134">
        <v>0</v>
      </c>
      <c r="Z21" s="127">
        <v>0</v>
      </c>
      <c r="AA21">
        <f t="shared" si="8"/>
        <v>0</v>
      </c>
      <c r="AB21">
        <f t="shared" si="9"/>
        <v>0</v>
      </c>
      <c r="AC21">
        <f t="shared" si="10"/>
        <v>0</v>
      </c>
      <c r="AD21">
        <f t="shared" si="3"/>
        <v>0</v>
      </c>
      <c r="AE21">
        <f t="shared" si="4"/>
        <v>13</v>
      </c>
      <c r="AG21">
        <f t="shared" si="11"/>
        <v>14.96962212299885</v>
      </c>
      <c r="AH21">
        <f t="shared" si="5"/>
        <v>12.86092138362429</v>
      </c>
      <c r="AI21">
        <f t="shared" si="6"/>
        <v>11.02322138362429</v>
      </c>
      <c r="AJ21">
        <f t="shared" si="12"/>
        <v>8.40682745977089</v>
      </c>
      <c r="AT21">
        <f t="shared" si="13"/>
        <v>10.66132442259166</v>
      </c>
    </row>
    <row r="22" spans="1:46" ht="12.75">
      <c r="A22" s="72">
        <v>14</v>
      </c>
      <c r="B22" s="73">
        <v>10</v>
      </c>
      <c r="C22" s="74">
        <v>9.6</v>
      </c>
      <c r="D22" s="74">
        <v>11.9</v>
      </c>
      <c r="E22" s="74">
        <v>8.9</v>
      </c>
      <c r="F22" s="75">
        <f t="shared" si="0"/>
        <v>10.4</v>
      </c>
      <c r="G22" s="67">
        <f t="shared" si="7"/>
        <v>94.74752782998023</v>
      </c>
      <c r="H22" s="76">
        <f t="shared" si="1"/>
        <v>9.197258355415647</v>
      </c>
      <c r="I22" s="77">
        <v>6.1</v>
      </c>
      <c r="J22" s="75"/>
      <c r="K22" s="77">
        <v>8.1</v>
      </c>
      <c r="L22" s="74">
        <v>8.5</v>
      </c>
      <c r="M22" s="74">
        <v>9.4</v>
      </c>
      <c r="N22" s="74">
        <v>10.1</v>
      </c>
      <c r="O22" s="75">
        <v>10.9</v>
      </c>
      <c r="P22" s="78" t="s">
        <v>111</v>
      </c>
      <c r="Q22" s="79">
        <v>19</v>
      </c>
      <c r="R22" s="76"/>
      <c r="S22" s="76">
        <v>4.1</v>
      </c>
      <c r="T22" s="76"/>
      <c r="U22" s="80">
        <v>7</v>
      </c>
      <c r="V22" s="73">
        <v>995.2</v>
      </c>
      <c r="W22" s="121">
        <f t="shared" si="2"/>
        <v>1005.4479257892298</v>
      </c>
      <c r="X22" s="127">
        <v>0</v>
      </c>
      <c r="Y22" s="134">
        <v>0</v>
      </c>
      <c r="Z22" s="127">
        <v>0</v>
      </c>
      <c r="AA22">
        <f t="shared" si="8"/>
        <v>0</v>
      </c>
      <c r="AB22">
        <f t="shared" si="9"/>
        <v>0</v>
      </c>
      <c r="AC22">
        <f t="shared" si="10"/>
        <v>0</v>
      </c>
      <c r="AD22">
        <f t="shared" si="3"/>
        <v>0</v>
      </c>
      <c r="AE22">
        <f t="shared" si="4"/>
        <v>14</v>
      </c>
      <c r="AG22">
        <f t="shared" si="11"/>
        <v>12.273317807277772</v>
      </c>
      <c r="AH22">
        <f t="shared" si="5"/>
        <v>11.948265205112428</v>
      </c>
      <c r="AI22">
        <f t="shared" si="6"/>
        <v>11.628665205112426</v>
      </c>
      <c r="AJ22">
        <f t="shared" si="12"/>
        <v>9.197258355415647</v>
      </c>
      <c r="AT22">
        <f t="shared" si="13"/>
        <v>10.655119850530767</v>
      </c>
    </row>
    <row r="23" spans="1:46" ht="12.75">
      <c r="A23" s="63">
        <v>15</v>
      </c>
      <c r="B23" s="64">
        <v>11.9</v>
      </c>
      <c r="C23" s="65">
        <v>11</v>
      </c>
      <c r="D23" s="65">
        <v>14.7</v>
      </c>
      <c r="E23" s="65">
        <v>9.8</v>
      </c>
      <c r="F23" s="66">
        <f t="shared" si="0"/>
        <v>12.25</v>
      </c>
      <c r="G23" s="67">
        <f t="shared" si="7"/>
        <v>89.05035916063242</v>
      </c>
      <c r="H23" s="67">
        <f t="shared" si="1"/>
        <v>10.154737167458563</v>
      </c>
      <c r="I23" s="68">
        <v>7.7</v>
      </c>
      <c r="J23" s="66"/>
      <c r="K23" s="68">
        <v>10.1</v>
      </c>
      <c r="L23" s="65">
        <v>10</v>
      </c>
      <c r="M23" s="65">
        <v>10.1</v>
      </c>
      <c r="N23" s="65">
        <v>10.3</v>
      </c>
      <c r="O23" s="66">
        <v>11</v>
      </c>
      <c r="P23" s="69" t="s">
        <v>121</v>
      </c>
      <c r="Q23" s="70">
        <v>34</v>
      </c>
      <c r="R23" s="67"/>
      <c r="S23" s="67">
        <v>0.1</v>
      </c>
      <c r="T23" s="67"/>
      <c r="U23" s="71">
        <v>6</v>
      </c>
      <c r="V23" s="64">
        <v>992.2</v>
      </c>
      <c r="W23" s="121">
        <f t="shared" si="2"/>
        <v>1002.3485258497301</v>
      </c>
      <c r="X23" s="127">
        <v>0</v>
      </c>
      <c r="Y23" s="134">
        <v>0</v>
      </c>
      <c r="Z23" s="127">
        <v>0</v>
      </c>
      <c r="AA23">
        <f t="shared" si="8"/>
        <v>15</v>
      </c>
      <c r="AB23">
        <f t="shared" si="9"/>
        <v>0</v>
      </c>
      <c r="AC23">
        <f t="shared" si="10"/>
        <v>0</v>
      </c>
      <c r="AD23">
        <f t="shared" si="3"/>
        <v>0</v>
      </c>
      <c r="AE23">
        <f t="shared" si="4"/>
        <v>15</v>
      </c>
      <c r="AG23">
        <f t="shared" si="11"/>
        <v>13.925979168301964</v>
      </c>
      <c r="AH23">
        <f t="shared" si="5"/>
        <v>13.120234466007751</v>
      </c>
      <c r="AI23">
        <f t="shared" si="6"/>
        <v>12.40113446600775</v>
      </c>
      <c r="AJ23">
        <f t="shared" si="12"/>
        <v>10.154737167458563</v>
      </c>
      <c r="AT23">
        <f t="shared" si="13"/>
        <v>10.573553439169434</v>
      </c>
    </row>
    <row r="24" spans="1:46" ht="12.75">
      <c r="A24" s="72">
        <v>16</v>
      </c>
      <c r="B24" s="73">
        <v>9.9</v>
      </c>
      <c r="C24" s="74">
        <v>8.3</v>
      </c>
      <c r="D24" s="74">
        <v>10</v>
      </c>
      <c r="E24" s="74">
        <v>9.9</v>
      </c>
      <c r="F24" s="75">
        <f t="shared" si="0"/>
        <v>9.95</v>
      </c>
      <c r="G24" s="67">
        <f t="shared" si="7"/>
        <v>79.27896816271962</v>
      </c>
      <c r="H24" s="76">
        <f t="shared" si="1"/>
        <v>6.484467453683191</v>
      </c>
      <c r="I24" s="77">
        <v>8.7</v>
      </c>
      <c r="J24" s="75"/>
      <c r="K24" s="77">
        <v>9.9</v>
      </c>
      <c r="L24" s="74">
        <v>10.4</v>
      </c>
      <c r="M24" s="74">
        <v>10.8</v>
      </c>
      <c r="N24" s="74">
        <v>10.9</v>
      </c>
      <c r="O24" s="75">
        <v>11.1</v>
      </c>
      <c r="P24" s="78" t="s">
        <v>121</v>
      </c>
      <c r="Q24" s="79">
        <v>30</v>
      </c>
      <c r="R24" s="76"/>
      <c r="S24" s="76">
        <v>1.5</v>
      </c>
      <c r="T24" s="76"/>
      <c r="U24" s="80">
        <v>8</v>
      </c>
      <c r="V24" s="73">
        <v>983.2</v>
      </c>
      <c r="W24" s="121">
        <f t="shared" si="2"/>
        <v>993.3279559216019</v>
      </c>
      <c r="X24" s="127">
        <v>0</v>
      </c>
      <c r="Y24" s="134">
        <v>0</v>
      </c>
      <c r="Z24" s="127">
        <v>0</v>
      </c>
      <c r="AA24">
        <f t="shared" si="8"/>
        <v>0</v>
      </c>
      <c r="AB24">
        <f t="shared" si="9"/>
        <v>0</v>
      </c>
      <c r="AC24">
        <f t="shared" si="10"/>
        <v>0</v>
      </c>
      <c r="AD24">
        <f t="shared" si="3"/>
        <v>0</v>
      </c>
      <c r="AE24">
        <f t="shared" si="4"/>
        <v>16</v>
      </c>
      <c r="AG24">
        <f t="shared" si="11"/>
        <v>12.191333479931261</v>
      </c>
      <c r="AH24">
        <f t="shared" si="5"/>
        <v>10.943563388165682</v>
      </c>
      <c r="AI24">
        <f t="shared" si="6"/>
        <v>9.665163388165682</v>
      </c>
      <c r="AJ24">
        <f t="shared" si="12"/>
        <v>6.484467453683191</v>
      </c>
      <c r="AT24">
        <f t="shared" si="13"/>
        <v>10.470741935157573</v>
      </c>
    </row>
    <row r="25" spans="1:46" ht="12.75">
      <c r="A25" s="63">
        <v>17</v>
      </c>
      <c r="B25" s="64">
        <v>6.7</v>
      </c>
      <c r="C25" s="65">
        <v>6.2</v>
      </c>
      <c r="D25" s="65">
        <v>11.2</v>
      </c>
      <c r="E25" s="65">
        <v>4.1</v>
      </c>
      <c r="F25" s="66">
        <f t="shared" si="0"/>
        <v>7.6499999999999995</v>
      </c>
      <c r="G25" s="67">
        <f t="shared" si="7"/>
        <v>92.53884186461492</v>
      </c>
      <c r="H25" s="67">
        <f t="shared" si="1"/>
        <v>5.578212319718591</v>
      </c>
      <c r="I25" s="68">
        <v>1.2</v>
      </c>
      <c r="J25" s="66"/>
      <c r="K25" s="68">
        <v>6.4</v>
      </c>
      <c r="L25" s="65">
        <v>7</v>
      </c>
      <c r="M25" s="65">
        <v>8.7</v>
      </c>
      <c r="N25" s="65">
        <v>10.3</v>
      </c>
      <c r="O25" s="66">
        <v>11.2</v>
      </c>
      <c r="P25" s="69" t="s">
        <v>121</v>
      </c>
      <c r="Q25" s="70">
        <v>34</v>
      </c>
      <c r="R25" s="67"/>
      <c r="S25" s="67">
        <v>0.7</v>
      </c>
      <c r="T25" s="67"/>
      <c r="U25" s="71">
        <v>8</v>
      </c>
      <c r="V25" s="64">
        <v>984.2</v>
      </c>
      <c r="W25" s="121">
        <f t="shared" si="2"/>
        <v>994.4548893256762</v>
      </c>
      <c r="X25" s="127">
        <v>0</v>
      </c>
      <c r="Y25" s="134">
        <v>0</v>
      </c>
      <c r="Z25" s="127">
        <v>0</v>
      </c>
      <c r="AA25">
        <f t="shared" si="8"/>
        <v>0</v>
      </c>
      <c r="AB25">
        <f t="shared" si="9"/>
        <v>0</v>
      </c>
      <c r="AC25">
        <f t="shared" si="10"/>
        <v>0</v>
      </c>
      <c r="AD25">
        <f t="shared" si="3"/>
        <v>0</v>
      </c>
      <c r="AE25">
        <f t="shared" si="4"/>
        <v>17</v>
      </c>
      <c r="AG25">
        <f t="shared" si="11"/>
        <v>9.809696626511307</v>
      </c>
      <c r="AH25">
        <f t="shared" si="5"/>
        <v>9.477279648605764</v>
      </c>
      <c r="AI25">
        <f t="shared" si="6"/>
        <v>9.077779648605764</v>
      </c>
      <c r="AJ25">
        <f t="shared" si="12"/>
        <v>5.578212319718591</v>
      </c>
      <c r="AT25">
        <f t="shared" si="13"/>
        <v>10.703744558235181</v>
      </c>
    </row>
    <row r="26" spans="1:46" ht="12.75">
      <c r="A26" s="72">
        <v>18</v>
      </c>
      <c r="B26" s="73">
        <v>3.1</v>
      </c>
      <c r="C26" s="74">
        <v>2.5</v>
      </c>
      <c r="D26" s="74">
        <v>9.3</v>
      </c>
      <c r="E26" s="74">
        <v>2.4</v>
      </c>
      <c r="F26" s="75">
        <f t="shared" si="0"/>
        <v>5.8500000000000005</v>
      </c>
      <c r="G26" s="67">
        <f t="shared" si="7"/>
        <v>89.54308446027333</v>
      </c>
      <c r="H26" s="76">
        <f t="shared" si="1"/>
        <v>1.5514616651845612</v>
      </c>
      <c r="I26" s="77">
        <v>-1</v>
      </c>
      <c r="J26" s="75"/>
      <c r="K26" s="77">
        <v>6.4</v>
      </c>
      <c r="L26" s="74">
        <v>6.4</v>
      </c>
      <c r="M26" s="74">
        <v>7.5</v>
      </c>
      <c r="N26" s="74">
        <v>9.3</v>
      </c>
      <c r="O26" s="75">
        <v>10.8</v>
      </c>
      <c r="P26" s="78" t="s">
        <v>121</v>
      </c>
      <c r="Q26" s="79">
        <v>27</v>
      </c>
      <c r="R26" s="76"/>
      <c r="S26" s="76">
        <v>0</v>
      </c>
      <c r="T26" s="76"/>
      <c r="U26" s="80">
        <v>0</v>
      </c>
      <c r="V26" s="73">
        <v>1000.1</v>
      </c>
      <c r="W26" s="121">
        <f t="shared" si="2"/>
        <v>1010.6571930258665</v>
      </c>
      <c r="X26" s="127">
        <v>0</v>
      </c>
      <c r="Y26" s="134">
        <v>0</v>
      </c>
      <c r="Z26" s="127">
        <v>0</v>
      </c>
      <c r="AA26">
        <f t="shared" si="8"/>
        <v>0</v>
      </c>
      <c r="AB26">
        <f t="shared" si="9"/>
        <v>0</v>
      </c>
      <c r="AC26">
        <f t="shared" si="10"/>
        <v>0</v>
      </c>
      <c r="AD26">
        <f t="shared" si="3"/>
        <v>0</v>
      </c>
      <c r="AE26">
        <f t="shared" si="4"/>
        <v>18</v>
      </c>
      <c r="AG26">
        <f t="shared" si="11"/>
        <v>7.629177622521602</v>
      </c>
      <c r="AH26">
        <f t="shared" si="5"/>
        <v>7.310800962158791</v>
      </c>
      <c r="AI26">
        <f t="shared" si="6"/>
        <v>6.831400962158791</v>
      </c>
      <c r="AJ26">
        <f t="shared" si="12"/>
        <v>1.5514616651845612</v>
      </c>
      <c r="AT26">
        <f t="shared" si="13"/>
        <v>10.822793671713066</v>
      </c>
    </row>
    <row r="27" spans="1:46" ht="12.75">
      <c r="A27" s="63">
        <v>19</v>
      </c>
      <c r="B27" s="64">
        <v>2</v>
      </c>
      <c r="C27" s="65">
        <v>1.5</v>
      </c>
      <c r="D27" s="65">
        <v>10.7</v>
      </c>
      <c r="E27" s="65">
        <v>0.6</v>
      </c>
      <c r="F27" s="66">
        <f t="shared" si="0"/>
        <v>5.6499999999999995</v>
      </c>
      <c r="G27" s="67">
        <f t="shared" si="7"/>
        <v>90.81708232378465</v>
      </c>
      <c r="H27" s="67">
        <f t="shared" si="1"/>
        <v>0.6606467515726098</v>
      </c>
      <c r="I27" s="68">
        <v>-3.5</v>
      </c>
      <c r="J27" s="66"/>
      <c r="K27" s="68">
        <v>6.4</v>
      </c>
      <c r="L27" s="65">
        <v>6.2</v>
      </c>
      <c r="M27" s="65">
        <v>6.9</v>
      </c>
      <c r="N27" s="65">
        <v>8.4</v>
      </c>
      <c r="O27" s="66">
        <v>10.6</v>
      </c>
      <c r="P27" s="69" t="s">
        <v>121</v>
      </c>
      <c r="Q27" s="70">
        <v>51</v>
      </c>
      <c r="R27" s="67"/>
      <c r="S27" s="67">
        <v>0.5</v>
      </c>
      <c r="T27" s="67"/>
      <c r="U27" s="71">
        <v>0</v>
      </c>
      <c r="V27" s="64">
        <v>1008.1</v>
      </c>
      <c r="W27" s="121">
        <f t="shared" si="2"/>
        <v>1018.7844484513796</v>
      </c>
      <c r="X27" s="127">
        <v>0</v>
      </c>
      <c r="Y27" s="134">
        <v>0</v>
      </c>
      <c r="Z27" s="127">
        <v>0</v>
      </c>
      <c r="AA27">
        <f t="shared" si="8"/>
        <v>0</v>
      </c>
      <c r="AB27">
        <f t="shared" si="9"/>
        <v>0</v>
      </c>
      <c r="AC27">
        <f t="shared" si="10"/>
        <v>0</v>
      </c>
      <c r="AD27">
        <f t="shared" si="3"/>
        <v>0</v>
      </c>
      <c r="AE27">
        <f t="shared" si="4"/>
        <v>19</v>
      </c>
      <c r="AG27">
        <f t="shared" si="11"/>
        <v>7.054516284028025</v>
      </c>
      <c r="AH27">
        <f t="shared" si="5"/>
        <v>6.8062058612105245</v>
      </c>
      <c r="AI27">
        <f t="shared" si="6"/>
        <v>6.406705861210525</v>
      </c>
      <c r="AJ27">
        <f t="shared" si="12"/>
        <v>0.6606467515726098</v>
      </c>
      <c r="AT27">
        <f t="shared" si="13"/>
        <v>10.45216253965435</v>
      </c>
    </row>
    <row r="28" spans="1:46" ht="12.75">
      <c r="A28" s="72">
        <v>20</v>
      </c>
      <c r="B28" s="73">
        <v>9.2</v>
      </c>
      <c r="C28" s="74">
        <v>7.9</v>
      </c>
      <c r="D28" s="74">
        <v>11.1</v>
      </c>
      <c r="E28" s="74">
        <v>8.9</v>
      </c>
      <c r="F28" s="75">
        <f t="shared" si="0"/>
        <v>10</v>
      </c>
      <c r="G28" s="67">
        <f t="shared" si="7"/>
        <v>82.63463038468619</v>
      </c>
      <c r="H28" s="76">
        <f t="shared" si="1"/>
        <v>6.403087026890078</v>
      </c>
      <c r="I28" s="77">
        <v>7</v>
      </c>
      <c r="J28" s="75"/>
      <c r="K28" s="77">
        <v>7.9</v>
      </c>
      <c r="L28" s="74">
        <v>7.9</v>
      </c>
      <c r="M28" s="74">
        <v>8</v>
      </c>
      <c r="N28" s="74">
        <v>8.7</v>
      </c>
      <c r="O28" s="75">
        <v>10.3</v>
      </c>
      <c r="P28" s="78" t="s">
        <v>121</v>
      </c>
      <c r="Q28" s="79">
        <v>27</v>
      </c>
      <c r="R28" s="76"/>
      <c r="S28" s="76">
        <v>1.4</v>
      </c>
      <c r="T28" s="76"/>
      <c r="U28" s="80">
        <v>4</v>
      </c>
      <c r="V28" s="73">
        <v>990.4</v>
      </c>
      <c r="W28" s="121">
        <f t="shared" si="2"/>
        <v>1000.6275685805144</v>
      </c>
      <c r="X28" s="127">
        <v>0</v>
      </c>
      <c r="Y28" s="134">
        <v>0</v>
      </c>
      <c r="Z28" s="127">
        <v>0</v>
      </c>
      <c r="AA28">
        <f t="shared" si="8"/>
        <v>0</v>
      </c>
      <c r="AB28">
        <f t="shared" si="9"/>
        <v>0</v>
      </c>
      <c r="AC28">
        <f t="shared" si="10"/>
        <v>0</v>
      </c>
      <c r="AD28">
        <f t="shared" si="3"/>
        <v>0</v>
      </c>
      <c r="AE28">
        <f t="shared" si="4"/>
        <v>20</v>
      </c>
      <c r="AG28">
        <f t="shared" si="11"/>
        <v>11.630815163633265</v>
      </c>
      <c r="AH28">
        <f t="shared" si="5"/>
        <v>10.649781121194382</v>
      </c>
      <c r="AI28">
        <f t="shared" si="6"/>
        <v>9.611081121194383</v>
      </c>
      <c r="AJ28">
        <f t="shared" si="12"/>
        <v>6.403087026890078</v>
      </c>
      <c r="AT28">
        <f t="shared" si="13"/>
        <v>10.497182440887144</v>
      </c>
    </row>
    <row r="29" spans="1:46" ht="12.75">
      <c r="A29" s="63">
        <v>21</v>
      </c>
      <c r="B29" s="64">
        <v>3.1</v>
      </c>
      <c r="C29" s="65">
        <v>2.3</v>
      </c>
      <c r="D29" s="65">
        <v>7.4</v>
      </c>
      <c r="E29" s="65">
        <v>3.1</v>
      </c>
      <c r="F29" s="66">
        <f t="shared" si="0"/>
        <v>5.25</v>
      </c>
      <c r="G29" s="67">
        <f t="shared" si="7"/>
        <v>86.09206108080902</v>
      </c>
      <c r="H29" s="67">
        <f t="shared" si="1"/>
        <v>1.0051967044923444</v>
      </c>
      <c r="I29" s="68">
        <v>-1</v>
      </c>
      <c r="J29" s="66"/>
      <c r="K29" s="68">
        <v>3.9</v>
      </c>
      <c r="L29" s="65">
        <v>5.2</v>
      </c>
      <c r="M29" s="65">
        <v>7.2</v>
      </c>
      <c r="N29" s="65">
        <v>8.9</v>
      </c>
      <c r="O29" s="66">
        <v>10.2</v>
      </c>
      <c r="P29" s="69" t="s">
        <v>111</v>
      </c>
      <c r="Q29" s="70">
        <v>34</v>
      </c>
      <c r="R29" s="67"/>
      <c r="S29" s="67">
        <v>0.1</v>
      </c>
      <c r="T29" s="67"/>
      <c r="U29" s="71">
        <v>1</v>
      </c>
      <c r="V29" s="64">
        <v>984.8</v>
      </c>
      <c r="W29" s="121">
        <f t="shared" si="2"/>
        <v>995.1956841234609</v>
      </c>
      <c r="X29" s="127">
        <v>0</v>
      </c>
      <c r="Y29" s="134">
        <v>0</v>
      </c>
      <c r="Z29" s="127">
        <v>0</v>
      </c>
      <c r="AA29">
        <f t="shared" si="8"/>
        <v>0</v>
      </c>
      <c r="AB29">
        <f t="shared" si="9"/>
        <v>0</v>
      </c>
      <c r="AC29">
        <f t="shared" si="10"/>
        <v>0</v>
      </c>
      <c r="AD29">
        <f t="shared" si="3"/>
        <v>0</v>
      </c>
      <c r="AE29">
        <f t="shared" si="4"/>
        <v>21</v>
      </c>
      <c r="AG29">
        <f t="shared" si="11"/>
        <v>7.629177622521602</v>
      </c>
      <c r="AH29">
        <f t="shared" si="5"/>
        <v>7.207316258744711</v>
      </c>
      <c r="AI29">
        <f t="shared" si="6"/>
        <v>6.568116258744711</v>
      </c>
      <c r="AJ29">
        <f t="shared" si="12"/>
        <v>1.0051967044923444</v>
      </c>
      <c r="AT29">
        <f t="shared" si="13"/>
        <v>10.167357579489034</v>
      </c>
    </row>
    <row r="30" spans="1:46" ht="12.75">
      <c r="A30" s="72">
        <v>22</v>
      </c>
      <c r="B30" s="73">
        <v>5.1</v>
      </c>
      <c r="C30" s="74">
        <v>4.5</v>
      </c>
      <c r="D30" s="74">
        <v>11.2</v>
      </c>
      <c r="E30" s="74">
        <v>3.1</v>
      </c>
      <c r="F30" s="75">
        <f t="shared" si="0"/>
        <v>7.1499999999999995</v>
      </c>
      <c r="G30" s="67">
        <f t="shared" si="7"/>
        <v>90.43392777722288</v>
      </c>
      <c r="H30" s="76">
        <f t="shared" si="1"/>
        <v>3.6661151919756323</v>
      </c>
      <c r="I30" s="77">
        <v>0.4</v>
      </c>
      <c r="J30" s="75"/>
      <c r="K30" s="77">
        <v>4.7</v>
      </c>
      <c r="L30" s="74">
        <v>5.4</v>
      </c>
      <c r="M30" s="74">
        <v>7</v>
      </c>
      <c r="N30" s="74">
        <v>8.5</v>
      </c>
      <c r="O30" s="75">
        <v>10.1</v>
      </c>
      <c r="P30" s="78" t="s">
        <v>121</v>
      </c>
      <c r="Q30" s="79">
        <v>20</v>
      </c>
      <c r="R30" s="76"/>
      <c r="S30" s="76">
        <v>12.1</v>
      </c>
      <c r="T30" s="76"/>
      <c r="U30" s="80">
        <v>7</v>
      </c>
      <c r="V30" s="73">
        <v>986.9</v>
      </c>
      <c r="W30" s="121">
        <f t="shared" si="2"/>
        <v>997.2425131104515</v>
      </c>
      <c r="X30" s="127">
        <v>0</v>
      </c>
      <c r="Y30" s="134">
        <v>0</v>
      </c>
      <c r="Z30" s="127">
        <v>0</v>
      </c>
      <c r="AA30">
        <f t="shared" si="8"/>
        <v>0</v>
      </c>
      <c r="AB30">
        <f t="shared" si="9"/>
        <v>0</v>
      </c>
      <c r="AC30">
        <f t="shared" si="10"/>
        <v>0</v>
      </c>
      <c r="AD30">
        <f t="shared" si="3"/>
        <v>0</v>
      </c>
      <c r="AE30">
        <f t="shared" si="4"/>
        <v>22</v>
      </c>
      <c r="AG30">
        <f t="shared" si="11"/>
        <v>8.780710489137393</v>
      </c>
      <c r="AH30">
        <f t="shared" si="5"/>
        <v>8.420141382073544</v>
      </c>
      <c r="AI30">
        <f t="shared" si="6"/>
        <v>7.9407413820735435</v>
      </c>
      <c r="AJ30">
        <f t="shared" si="12"/>
        <v>3.6661151919756323</v>
      </c>
      <c r="AT30">
        <f t="shared" si="13"/>
        <v>10.247925789229765</v>
      </c>
    </row>
    <row r="31" spans="1:46" ht="12.75">
      <c r="A31" s="63">
        <v>23</v>
      </c>
      <c r="B31" s="64">
        <v>8.2</v>
      </c>
      <c r="C31" s="65">
        <v>6.9</v>
      </c>
      <c r="D31" s="65">
        <v>11.5</v>
      </c>
      <c r="E31" s="65">
        <v>5.1</v>
      </c>
      <c r="F31" s="66">
        <f t="shared" si="0"/>
        <v>8.3</v>
      </c>
      <c r="G31" s="67">
        <f t="shared" si="7"/>
        <v>81.94351930957161</v>
      </c>
      <c r="H31" s="67">
        <f t="shared" si="1"/>
        <v>5.30471665914836</v>
      </c>
      <c r="I31" s="68">
        <v>2.5</v>
      </c>
      <c r="J31" s="66"/>
      <c r="K31" s="68">
        <v>7.5</v>
      </c>
      <c r="L31" s="65">
        <v>7.9</v>
      </c>
      <c r="M31" s="65">
        <v>8.1</v>
      </c>
      <c r="N31" s="65">
        <v>8.6</v>
      </c>
      <c r="O31" s="66">
        <v>10</v>
      </c>
      <c r="P31" s="69" t="s">
        <v>127</v>
      </c>
      <c r="Q31" s="70">
        <v>30</v>
      </c>
      <c r="R31" s="67"/>
      <c r="S31" s="67">
        <v>0</v>
      </c>
      <c r="T31" s="67"/>
      <c r="U31" s="71">
        <v>1</v>
      </c>
      <c r="V31" s="64">
        <v>968.4</v>
      </c>
      <c r="W31" s="121">
        <f t="shared" si="2"/>
        <v>978.4361401889261</v>
      </c>
      <c r="X31" s="127">
        <v>0</v>
      </c>
      <c r="Y31" s="134">
        <v>0</v>
      </c>
      <c r="Z31" s="127">
        <v>0</v>
      </c>
      <c r="AA31">
        <f t="shared" si="8"/>
        <v>0</v>
      </c>
      <c r="AB31">
        <f t="shared" si="9"/>
        <v>0</v>
      </c>
      <c r="AC31">
        <f t="shared" si="10"/>
        <v>0</v>
      </c>
      <c r="AD31">
        <f t="shared" si="3"/>
        <v>0</v>
      </c>
      <c r="AE31">
        <f t="shared" si="4"/>
        <v>23</v>
      </c>
      <c r="AG31">
        <f t="shared" si="11"/>
        <v>10.869456390833992</v>
      </c>
      <c r="AH31">
        <f t="shared" si="5"/>
        <v>9.945515096468517</v>
      </c>
      <c r="AI31">
        <f t="shared" si="6"/>
        <v>8.906815096468518</v>
      </c>
      <c r="AJ31">
        <f t="shared" si="12"/>
        <v>5.30471665914836</v>
      </c>
      <c r="AT31">
        <f t="shared" si="13"/>
        <v>10.148525849730103</v>
      </c>
    </row>
    <row r="32" spans="1:46" ht="12.75">
      <c r="A32" s="72">
        <v>24</v>
      </c>
      <c r="B32" s="73">
        <v>5.8</v>
      </c>
      <c r="C32" s="74">
        <v>5.1</v>
      </c>
      <c r="D32" s="74">
        <v>11.9</v>
      </c>
      <c r="E32" s="74">
        <v>4.9</v>
      </c>
      <c r="F32" s="75">
        <f t="shared" si="0"/>
        <v>8.4</v>
      </c>
      <c r="G32" s="67">
        <f t="shared" si="7"/>
        <v>89.18343113241366</v>
      </c>
      <c r="H32" s="76">
        <f t="shared" si="1"/>
        <v>4.159541007334067</v>
      </c>
      <c r="I32" s="77">
        <v>1</v>
      </c>
      <c r="J32" s="75"/>
      <c r="K32" s="77">
        <v>5.1</v>
      </c>
      <c r="L32" s="74">
        <v>5.9</v>
      </c>
      <c r="M32" s="74">
        <v>7.3</v>
      </c>
      <c r="N32" s="74">
        <v>8.7</v>
      </c>
      <c r="O32" s="75">
        <v>10</v>
      </c>
      <c r="P32" s="78" t="s">
        <v>127</v>
      </c>
      <c r="Q32" s="79">
        <v>28</v>
      </c>
      <c r="R32" s="76"/>
      <c r="S32" s="76">
        <v>13.8</v>
      </c>
      <c r="T32" s="76"/>
      <c r="U32" s="80">
        <v>4</v>
      </c>
      <c r="V32" s="73">
        <v>979.7</v>
      </c>
      <c r="W32" s="121">
        <f t="shared" si="2"/>
        <v>989.9411372262524</v>
      </c>
      <c r="X32" s="127">
        <v>0</v>
      </c>
      <c r="Y32" s="134">
        <v>0</v>
      </c>
      <c r="Z32" s="127">
        <v>0</v>
      </c>
      <c r="AA32">
        <f t="shared" si="8"/>
        <v>0</v>
      </c>
      <c r="AB32">
        <f t="shared" si="9"/>
        <v>0</v>
      </c>
      <c r="AC32">
        <f t="shared" si="10"/>
        <v>0</v>
      </c>
      <c r="AD32">
        <f t="shared" si="3"/>
        <v>24</v>
      </c>
      <c r="AE32">
        <f t="shared" si="4"/>
        <v>24</v>
      </c>
      <c r="AG32">
        <f t="shared" si="11"/>
        <v>9.218540243120705</v>
      </c>
      <c r="AH32">
        <f t="shared" si="5"/>
        <v>8.780710489137393</v>
      </c>
      <c r="AI32">
        <f t="shared" si="6"/>
        <v>8.221410489137392</v>
      </c>
      <c r="AJ32">
        <f t="shared" si="12"/>
        <v>4.159541007334067</v>
      </c>
      <c r="AT32">
        <f t="shared" si="13"/>
        <v>10.127955921601865</v>
      </c>
    </row>
    <row r="33" spans="1:46" ht="12.75">
      <c r="A33" s="63">
        <v>25</v>
      </c>
      <c r="B33" s="64">
        <v>8.2</v>
      </c>
      <c r="C33" s="65">
        <v>8</v>
      </c>
      <c r="D33" s="65">
        <v>10.1</v>
      </c>
      <c r="E33" s="65">
        <v>5.8</v>
      </c>
      <c r="F33" s="66">
        <f t="shared" si="0"/>
        <v>7.949999999999999</v>
      </c>
      <c r="G33" s="67">
        <f t="shared" si="7"/>
        <v>97.17843409627615</v>
      </c>
      <c r="H33" s="67">
        <f t="shared" si="1"/>
        <v>7.779660133574797</v>
      </c>
      <c r="I33" s="68">
        <v>4.4</v>
      </c>
      <c r="J33" s="66"/>
      <c r="K33" s="68">
        <v>8.9</v>
      </c>
      <c r="L33" s="65">
        <v>8.9</v>
      </c>
      <c r="M33" s="65">
        <v>9</v>
      </c>
      <c r="N33" s="65">
        <v>9.2</v>
      </c>
      <c r="O33" s="66">
        <v>10</v>
      </c>
      <c r="P33" s="69" t="s">
        <v>111</v>
      </c>
      <c r="Q33" s="70">
        <v>28</v>
      </c>
      <c r="R33" s="67"/>
      <c r="S33" s="67">
        <v>0.4</v>
      </c>
      <c r="T33" s="67"/>
      <c r="U33" s="71">
        <v>8</v>
      </c>
      <c r="V33" s="64">
        <v>974.5</v>
      </c>
      <c r="W33" s="121">
        <f t="shared" si="2"/>
        <v>984.599358337576</v>
      </c>
      <c r="X33" s="127">
        <v>0</v>
      </c>
      <c r="Y33" s="134">
        <v>0</v>
      </c>
      <c r="Z33" s="127">
        <v>0</v>
      </c>
      <c r="AA33">
        <f t="shared" si="8"/>
        <v>0</v>
      </c>
      <c r="AB33">
        <f t="shared" si="9"/>
        <v>0</v>
      </c>
      <c r="AC33">
        <f t="shared" si="10"/>
        <v>0</v>
      </c>
      <c r="AD33">
        <f t="shared" si="3"/>
        <v>0</v>
      </c>
      <c r="AE33">
        <f t="shared" si="4"/>
        <v>25</v>
      </c>
      <c r="AG33">
        <f t="shared" si="11"/>
        <v>10.869456390833992</v>
      </c>
      <c r="AH33">
        <f t="shared" si="5"/>
        <v>10.722567515390086</v>
      </c>
      <c r="AI33">
        <f t="shared" si="6"/>
        <v>10.562767515390087</v>
      </c>
      <c r="AJ33">
        <f t="shared" si="12"/>
        <v>7.779660133574797</v>
      </c>
      <c r="AT33">
        <f t="shared" si="13"/>
        <v>10.254889325676157</v>
      </c>
    </row>
    <row r="34" spans="1:46" ht="12.75">
      <c r="A34" s="72">
        <v>26</v>
      </c>
      <c r="B34" s="73">
        <v>8</v>
      </c>
      <c r="C34" s="74">
        <v>7.4</v>
      </c>
      <c r="D34" s="74">
        <v>11.4</v>
      </c>
      <c r="E34" s="74">
        <v>4.9</v>
      </c>
      <c r="F34" s="75">
        <f t="shared" si="0"/>
        <v>8.15</v>
      </c>
      <c r="G34" s="67">
        <f t="shared" si="7"/>
        <v>91.516701538035</v>
      </c>
      <c r="H34" s="76">
        <f t="shared" si="1"/>
        <v>6.704804580739483</v>
      </c>
      <c r="I34" s="77">
        <v>1.1</v>
      </c>
      <c r="J34" s="75"/>
      <c r="K34" s="77">
        <v>6.9</v>
      </c>
      <c r="L34" s="74">
        <v>6.9</v>
      </c>
      <c r="M34" s="74">
        <v>7.9</v>
      </c>
      <c r="N34" s="74">
        <v>9.1</v>
      </c>
      <c r="O34" s="75">
        <v>10.1</v>
      </c>
      <c r="P34" s="78" t="s">
        <v>121</v>
      </c>
      <c r="Q34" s="79">
        <v>30</v>
      </c>
      <c r="R34" s="76"/>
      <c r="S34" s="76">
        <v>0.5</v>
      </c>
      <c r="T34" s="76"/>
      <c r="U34" s="80">
        <v>5</v>
      </c>
      <c r="V34" s="73">
        <v>997.6</v>
      </c>
      <c r="W34" s="121">
        <f t="shared" si="2"/>
        <v>1007.9461573187897</v>
      </c>
      <c r="X34" s="127">
        <v>0</v>
      </c>
      <c r="Y34" s="134">
        <v>0</v>
      </c>
      <c r="Z34" s="127">
        <v>0</v>
      </c>
      <c r="AA34">
        <f t="shared" si="8"/>
        <v>0</v>
      </c>
      <c r="AB34">
        <f t="shared" si="9"/>
        <v>0</v>
      </c>
      <c r="AC34">
        <f t="shared" si="10"/>
        <v>0</v>
      </c>
      <c r="AD34">
        <f t="shared" si="3"/>
        <v>0</v>
      </c>
      <c r="AE34">
        <f t="shared" si="4"/>
        <v>26</v>
      </c>
      <c r="AG34">
        <f t="shared" si="11"/>
        <v>10.722567515390086</v>
      </c>
      <c r="AH34">
        <f t="shared" si="5"/>
        <v>10.29234011027384</v>
      </c>
      <c r="AI34">
        <f t="shared" si="6"/>
        <v>9.81294011027384</v>
      </c>
      <c r="AJ34">
        <f t="shared" si="12"/>
        <v>6.704804580739483</v>
      </c>
      <c r="AT34">
        <f t="shared" si="13"/>
        <v>10.557193025866457</v>
      </c>
    </row>
    <row r="35" spans="1:46" ht="12.75">
      <c r="A35" s="63">
        <v>27</v>
      </c>
      <c r="B35" s="64">
        <v>11.1</v>
      </c>
      <c r="C35" s="65">
        <v>10.1</v>
      </c>
      <c r="D35" s="65">
        <v>13.3</v>
      </c>
      <c r="E35" s="65">
        <v>8.2</v>
      </c>
      <c r="F35" s="66">
        <f t="shared" si="0"/>
        <v>10.75</v>
      </c>
      <c r="G35" s="67">
        <f t="shared" si="7"/>
        <v>87.5004519337756</v>
      </c>
      <c r="H35" s="67">
        <f t="shared" si="1"/>
        <v>9.105340767764723</v>
      </c>
      <c r="I35" s="68">
        <v>2.6</v>
      </c>
      <c r="J35" s="66"/>
      <c r="K35" s="68">
        <v>9.3</v>
      </c>
      <c r="L35" s="65">
        <v>8.9</v>
      </c>
      <c r="M35" s="65">
        <v>8.9</v>
      </c>
      <c r="N35" s="65">
        <v>9.1</v>
      </c>
      <c r="O35" s="66">
        <v>10.1</v>
      </c>
      <c r="P35" s="69" t="s">
        <v>121</v>
      </c>
      <c r="Q35" s="70">
        <v>39</v>
      </c>
      <c r="R35" s="67"/>
      <c r="S35" s="67">
        <v>3.9</v>
      </c>
      <c r="T35" s="67"/>
      <c r="U35" s="71">
        <v>8</v>
      </c>
      <c r="V35" s="64">
        <v>995.1</v>
      </c>
      <c r="W35" s="121">
        <f t="shared" si="2"/>
        <v>1005.3070050495711</v>
      </c>
      <c r="X35" s="127">
        <v>0</v>
      </c>
      <c r="Y35" s="134">
        <v>0</v>
      </c>
      <c r="Z35" s="127">
        <v>0</v>
      </c>
      <c r="AA35">
        <f t="shared" si="8"/>
        <v>0</v>
      </c>
      <c r="AB35">
        <f t="shared" si="9"/>
        <v>0</v>
      </c>
      <c r="AC35">
        <f t="shared" si="10"/>
        <v>0</v>
      </c>
      <c r="AD35">
        <f>IF((MAX($S$9:$S$39)=$S35),A35,0)</f>
        <v>0</v>
      </c>
      <c r="AE35">
        <f t="shared" si="4"/>
        <v>27</v>
      </c>
      <c r="AG35">
        <f t="shared" si="11"/>
        <v>13.207688324480838</v>
      </c>
      <c r="AH35">
        <f t="shared" si="5"/>
        <v>12.355786973925246</v>
      </c>
      <c r="AI35">
        <f t="shared" si="6"/>
        <v>11.556786973925247</v>
      </c>
      <c r="AJ35">
        <f t="shared" si="12"/>
        <v>9.105340767764723</v>
      </c>
      <c r="AT35">
        <f t="shared" si="13"/>
        <v>10.684448451379525</v>
      </c>
    </row>
    <row r="36" spans="1:46" ht="12.75">
      <c r="A36" s="72">
        <v>28</v>
      </c>
      <c r="B36" s="73">
        <v>10.2</v>
      </c>
      <c r="C36" s="74">
        <v>9.6</v>
      </c>
      <c r="D36" s="74">
        <v>12</v>
      </c>
      <c r="E36" s="74">
        <v>10.2</v>
      </c>
      <c r="F36" s="75">
        <f t="shared" si="0"/>
        <v>11.1</v>
      </c>
      <c r="G36" s="67">
        <f t="shared" si="7"/>
        <v>92.20276366135741</v>
      </c>
      <c r="H36" s="76">
        <f t="shared" si="1"/>
        <v>8.992219808543783</v>
      </c>
      <c r="I36" s="77">
        <v>6</v>
      </c>
      <c r="J36" s="75"/>
      <c r="K36" s="77">
        <v>9.7</v>
      </c>
      <c r="L36" s="74">
        <v>9.4</v>
      </c>
      <c r="M36" s="74">
        <v>9.5</v>
      </c>
      <c r="N36" s="74">
        <v>9.7</v>
      </c>
      <c r="O36" s="75">
        <v>10.2</v>
      </c>
      <c r="P36" s="78" t="s">
        <v>121</v>
      </c>
      <c r="Q36" s="79">
        <v>30</v>
      </c>
      <c r="R36" s="76"/>
      <c r="S36" s="76" t="s">
        <v>138</v>
      </c>
      <c r="T36" s="76"/>
      <c r="U36" s="80">
        <v>8</v>
      </c>
      <c r="V36" s="73">
        <v>995.8</v>
      </c>
      <c r="W36" s="121">
        <f t="shared" si="2"/>
        <v>1006.0468229974992</v>
      </c>
      <c r="X36" s="127">
        <v>0</v>
      </c>
      <c r="Y36" s="134">
        <v>0</v>
      </c>
      <c r="Z36" s="127">
        <v>0</v>
      </c>
      <c r="AA36">
        <f t="shared" si="8"/>
        <v>0</v>
      </c>
      <c r="AB36">
        <f t="shared" si="9"/>
        <v>0</v>
      </c>
      <c r="AC36">
        <f t="shared" si="10"/>
        <v>0</v>
      </c>
      <c r="AD36">
        <f>IF((MAX($S$9:$S$39)=$S36),A36,0)</f>
        <v>0</v>
      </c>
      <c r="AE36">
        <f t="shared" si="4"/>
        <v>28</v>
      </c>
      <c r="AG36">
        <f t="shared" si="11"/>
        <v>12.4387434277299</v>
      </c>
      <c r="AH36">
        <f t="shared" si="5"/>
        <v>11.948265205112428</v>
      </c>
      <c r="AI36">
        <f t="shared" si="6"/>
        <v>11.468865205112428</v>
      </c>
      <c r="AJ36">
        <f t="shared" si="12"/>
        <v>8.992219808543783</v>
      </c>
      <c r="AT36">
        <f t="shared" si="13"/>
        <v>10.227568580514404</v>
      </c>
    </row>
    <row r="37" spans="1:46" ht="12.75">
      <c r="A37" s="63">
        <v>29</v>
      </c>
      <c r="B37" s="64">
        <v>6.2</v>
      </c>
      <c r="C37" s="65">
        <v>5.8</v>
      </c>
      <c r="D37" s="65">
        <v>11.8</v>
      </c>
      <c r="E37" s="65">
        <v>4.7</v>
      </c>
      <c r="F37" s="66">
        <f t="shared" si="0"/>
        <v>8.25</v>
      </c>
      <c r="G37" s="67">
        <f t="shared" si="7"/>
        <v>93.89762224046918</v>
      </c>
      <c r="H37" s="67">
        <f t="shared" si="1"/>
        <v>5.2920078301916185</v>
      </c>
      <c r="I37" s="68">
        <v>1.2</v>
      </c>
      <c r="J37" s="66"/>
      <c r="K37" s="68">
        <v>5.2</v>
      </c>
      <c r="L37" s="65">
        <v>6.2</v>
      </c>
      <c r="M37" s="65">
        <v>8</v>
      </c>
      <c r="N37" s="65">
        <v>9.5</v>
      </c>
      <c r="O37" s="66">
        <v>10.3</v>
      </c>
      <c r="P37" s="69" t="s">
        <v>137</v>
      </c>
      <c r="Q37" s="70">
        <v>27</v>
      </c>
      <c r="R37" s="67"/>
      <c r="S37" s="67">
        <v>0</v>
      </c>
      <c r="T37" s="67"/>
      <c r="U37" s="71">
        <v>0</v>
      </c>
      <c r="V37" s="64">
        <v>1012.8</v>
      </c>
      <c r="W37" s="121">
        <f t="shared" si="2"/>
        <v>1023.3718908104146</v>
      </c>
      <c r="X37" s="127">
        <v>0</v>
      </c>
      <c r="Y37" s="134">
        <v>0</v>
      </c>
      <c r="Z37" s="127">
        <v>0</v>
      </c>
      <c r="AA37">
        <f t="shared" si="8"/>
        <v>0</v>
      </c>
      <c r="AB37">
        <f t="shared" si="9"/>
        <v>0</v>
      </c>
      <c r="AC37">
        <f t="shared" si="10"/>
        <v>0</v>
      </c>
      <c r="AD37">
        <f>IF((MAX($S$9:$S$39)=$S37),A37,0)</f>
        <v>0</v>
      </c>
      <c r="AE37">
        <f t="shared" si="4"/>
        <v>29</v>
      </c>
      <c r="AG37">
        <f t="shared" si="11"/>
        <v>9.477279648605764</v>
      </c>
      <c r="AH37">
        <f t="shared" si="5"/>
        <v>9.218540243120705</v>
      </c>
      <c r="AI37">
        <f t="shared" si="6"/>
        <v>8.898940243120705</v>
      </c>
      <c r="AJ37">
        <f t="shared" si="12"/>
        <v>5.2920078301916185</v>
      </c>
      <c r="AT37">
        <f t="shared" si="13"/>
        <v>10.39568412346094</v>
      </c>
    </row>
    <row r="38" spans="1:46" ht="12.75">
      <c r="A38" s="72">
        <v>30</v>
      </c>
      <c r="B38" s="73">
        <v>9.5</v>
      </c>
      <c r="C38" s="74">
        <v>8.6</v>
      </c>
      <c r="D38" s="74">
        <v>10.4</v>
      </c>
      <c r="E38" s="74">
        <v>6.2</v>
      </c>
      <c r="F38" s="75">
        <f t="shared" si="0"/>
        <v>8.3</v>
      </c>
      <c r="G38" s="67">
        <f t="shared" si="7"/>
        <v>88.04591660498352</v>
      </c>
      <c r="H38" s="76">
        <f t="shared" si="1"/>
        <v>7.621642219362688</v>
      </c>
      <c r="I38" s="77">
        <v>3.3</v>
      </c>
      <c r="J38" s="75"/>
      <c r="K38" s="77">
        <v>7.7</v>
      </c>
      <c r="L38" s="74">
        <v>7.8</v>
      </c>
      <c r="M38" s="74">
        <v>8.6</v>
      </c>
      <c r="N38" s="74">
        <v>9.3</v>
      </c>
      <c r="O38" s="75">
        <v>10.3</v>
      </c>
      <c r="P38" s="78" t="s">
        <v>121</v>
      </c>
      <c r="Q38" s="79">
        <v>43</v>
      </c>
      <c r="R38" s="76"/>
      <c r="S38" s="76">
        <v>1.2</v>
      </c>
      <c r="T38" s="76"/>
      <c r="U38" s="80">
        <v>6</v>
      </c>
      <c r="V38" s="73">
        <v>1014.9</v>
      </c>
      <c r="W38" s="121">
        <f t="shared" si="2"/>
        <v>1025.3693820193832</v>
      </c>
      <c r="X38" s="127"/>
      <c r="Y38" s="134"/>
      <c r="Z38" s="127"/>
      <c r="AA38">
        <f t="shared" si="8"/>
        <v>0</v>
      </c>
      <c r="AB38">
        <f t="shared" si="9"/>
        <v>0</v>
      </c>
      <c r="AC38">
        <f t="shared" si="10"/>
        <v>0</v>
      </c>
      <c r="AD38">
        <f>IF((MAX($S$9:$S$39)=$S38),A38,0)</f>
        <v>0</v>
      </c>
      <c r="AE38">
        <f t="shared" si="4"/>
        <v>30</v>
      </c>
      <c r="AG38">
        <f t="shared" si="11"/>
        <v>11.868195956166188</v>
      </c>
      <c r="AH38">
        <f t="shared" si="5"/>
        <v>11.16856191408211</v>
      </c>
      <c r="AI38">
        <f t="shared" si="6"/>
        <v>10.449461914082109</v>
      </c>
      <c r="AJ38">
        <f t="shared" si="12"/>
        <v>7.621642219362688</v>
      </c>
      <c r="AT38">
        <f t="shared" si="13"/>
        <v>10.342513110451492</v>
      </c>
    </row>
    <row r="39" spans="1:46" ht="12.75">
      <c r="A39" s="63"/>
      <c r="B39" s="64"/>
      <c r="C39" s="65"/>
      <c r="D39" s="65"/>
      <c r="E39" s="65"/>
      <c r="F39" s="66"/>
      <c r="G39" s="67"/>
      <c r="H39" s="67"/>
      <c r="I39" s="68"/>
      <c r="J39" s="66"/>
      <c r="K39" s="68"/>
      <c r="L39" s="65"/>
      <c r="M39" s="65"/>
      <c r="N39" s="65"/>
      <c r="O39" s="66"/>
      <c r="P39" s="69"/>
      <c r="Q39" s="70"/>
      <c r="R39" s="67"/>
      <c r="S39" s="67"/>
      <c r="T39" s="67"/>
      <c r="U39" s="71"/>
      <c r="V39" s="64"/>
      <c r="W39" s="121"/>
      <c r="X39" s="127"/>
      <c r="Y39" s="134"/>
      <c r="Z39" s="127"/>
      <c r="AA39">
        <f t="shared" si="8"/>
        <v>0</v>
      </c>
      <c r="AB39">
        <f t="shared" si="9"/>
        <v>0</v>
      </c>
      <c r="AC39">
        <f t="shared" si="10"/>
        <v>0</v>
      </c>
      <c r="AD39">
        <f>IF((MAX($S$9:$S$39)=$S39),A39,0)</f>
        <v>0</v>
      </c>
      <c r="AE39">
        <f t="shared" si="4"/>
        <v>0</v>
      </c>
      <c r="AG39">
        <f t="shared" si="11"/>
        <v>6.107</v>
      </c>
      <c r="AH39">
        <f t="shared" si="5"/>
        <v>6.107</v>
      </c>
      <c r="AI39">
        <f t="shared" si="6"/>
        <v>6.107</v>
      </c>
      <c r="AJ39">
        <f t="shared" si="12"/>
        <v>0</v>
      </c>
      <c r="AT39">
        <f t="shared" si="13"/>
        <v>10.03614018892613</v>
      </c>
    </row>
    <row r="40" spans="1:46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08"/>
      <c r="W40" s="122"/>
      <c r="X40" s="129"/>
      <c r="Y40" s="135"/>
      <c r="Z40" s="129"/>
      <c r="AT40">
        <f t="shared" si="13"/>
        <v>10.241137226252391</v>
      </c>
    </row>
    <row r="41" spans="1:46" ht="13.5" thickBot="1">
      <c r="A41" s="113" t="s">
        <v>19</v>
      </c>
      <c r="B41" s="114">
        <f>SUM(B9:B39)</f>
        <v>193.09999999999997</v>
      </c>
      <c r="C41" s="115">
        <f aca="true" t="shared" si="14" ref="C41:U41">SUM(C9:C39)</f>
        <v>170.3</v>
      </c>
      <c r="D41" s="115">
        <f t="shared" si="14"/>
        <v>343.4</v>
      </c>
      <c r="E41" s="115">
        <f t="shared" si="14"/>
        <v>131.1</v>
      </c>
      <c r="F41" s="116">
        <f t="shared" si="14"/>
        <v>237.25000000000003</v>
      </c>
      <c r="G41" s="117">
        <f t="shared" si="14"/>
        <v>2670.2601856289834</v>
      </c>
      <c r="H41" s="117">
        <f>SUM(H9:H39)</f>
        <v>141.41838373478967</v>
      </c>
      <c r="I41" s="118">
        <f t="shared" si="14"/>
        <v>27.600000000000005</v>
      </c>
      <c r="J41" s="116">
        <f t="shared" si="14"/>
        <v>0</v>
      </c>
      <c r="K41" s="118">
        <f t="shared" si="14"/>
        <v>191</v>
      </c>
      <c r="L41" s="115">
        <f t="shared" si="14"/>
        <v>208.70000000000005</v>
      </c>
      <c r="M41" s="115">
        <f t="shared" si="14"/>
        <v>245.7</v>
      </c>
      <c r="N41" s="115">
        <f t="shared" si="14"/>
        <v>285.6</v>
      </c>
      <c r="O41" s="116">
        <f t="shared" si="14"/>
        <v>325.30000000000007</v>
      </c>
      <c r="P41" s="114"/>
      <c r="Q41" s="119">
        <f t="shared" si="14"/>
        <v>802</v>
      </c>
      <c r="R41" s="117">
        <f t="shared" si="14"/>
        <v>0</v>
      </c>
      <c r="S41" s="117">
        <f>SUM(S9:S39)</f>
        <v>47.9</v>
      </c>
      <c r="T41" s="139"/>
      <c r="U41" s="119">
        <f t="shared" si="14"/>
        <v>128</v>
      </c>
      <c r="V41" s="117">
        <f>SUM(V9:V39)</f>
        <v>30075</v>
      </c>
      <c r="W41" s="123">
        <f>SUM(W9:W39)</f>
        <v>30388.745116217924</v>
      </c>
      <c r="X41" s="117">
        <f>SUM(X9:X39)</f>
        <v>0</v>
      </c>
      <c r="Y41" s="123">
        <f>SUM(Y9:Y39)</f>
        <v>0</v>
      </c>
      <c r="Z41" s="138">
        <f>SUM(Z9:Z39)</f>
        <v>0</v>
      </c>
      <c r="AA41">
        <f>MAX(AA9:AA39)</f>
        <v>15</v>
      </c>
      <c r="AB41">
        <f>MAX(AB9:AB39)</f>
        <v>2</v>
      </c>
      <c r="AC41">
        <f>MAX(AC9:AC39)</f>
        <v>2</v>
      </c>
      <c r="AD41">
        <f>MAX(AD9:AD39)</f>
        <v>24</v>
      </c>
      <c r="AE41">
        <f>MAX(AE9:AE39)</f>
        <v>30</v>
      </c>
      <c r="AT41">
        <f t="shared" si="13"/>
        <v>10.099358337575913</v>
      </c>
    </row>
    <row r="42" spans="1:46" ht="12.75">
      <c r="A42" s="72" t="s">
        <v>20</v>
      </c>
      <c r="B42" s="73">
        <f>AVERAGE(B9:B39)</f>
        <v>6.436666666666666</v>
      </c>
      <c r="C42" s="74">
        <f aca="true" t="shared" si="15" ref="C42:U42">AVERAGE(C9:C39)</f>
        <v>5.676666666666667</v>
      </c>
      <c r="D42" s="74">
        <f t="shared" si="15"/>
        <v>11.446666666666665</v>
      </c>
      <c r="E42" s="74">
        <f t="shared" si="15"/>
        <v>4.37</v>
      </c>
      <c r="F42" s="75">
        <f t="shared" si="15"/>
        <v>7.908333333333334</v>
      </c>
      <c r="G42" s="76">
        <f t="shared" si="15"/>
        <v>89.00867285429945</v>
      </c>
      <c r="H42" s="76">
        <f>AVERAGE(H9:H39)</f>
        <v>4.713946124492989</v>
      </c>
      <c r="I42" s="77">
        <f t="shared" si="15"/>
        <v>0.9200000000000002</v>
      </c>
      <c r="J42" s="75" t="e">
        <f t="shared" si="15"/>
        <v>#DIV/0!</v>
      </c>
      <c r="K42" s="77">
        <f t="shared" si="15"/>
        <v>6.366666666666666</v>
      </c>
      <c r="L42" s="74">
        <f t="shared" si="15"/>
        <v>6.956666666666668</v>
      </c>
      <c r="M42" s="74">
        <f t="shared" si="15"/>
        <v>8.19</v>
      </c>
      <c r="N42" s="74">
        <f t="shared" si="15"/>
        <v>9.520000000000001</v>
      </c>
      <c r="O42" s="75">
        <f t="shared" si="15"/>
        <v>10.843333333333335</v>
      </c>
      <c r="P42" s="73"/>
      <c r="Q42" s="75">
        <f t="shared" si="15"/>
        <v>26.733333333333334</v>
      </c>
      <c r="R42" s="76" t="e">
        <f t="shared" si="15"/>
        <v>#DIV/0!</v>
      </c>
      <c r="S42" s="76">
        <f>AVERAGE(S9:S39)</f>
        <v>1.6517241379310343</v>
      </c>
      <c r="T42" s="76"/>
      <c r="U42" s="76">
        <f t="shared" si="15"/>
        <v>4.266666666666667</v>
      </c>
      <c r="V42" s="76">
        <f>AVERAGE(V9:V39)</f>
        <v>1002.5</v>
      </c>
      <c r="W42" s="124">
        <f>AVERAGE(W9:W39)</f>
        <v>1012.9581705405975</v>
      </c>
      <c r="X42" s="127"/>
      <c r="Y42" s="134"/>
      <c r="Z42" s="130"/>
      <c r="AT42">
        <f t="shared" si="13"/>
        <v>10.346157318789713</v>
      </c>
    </row>
    <row r="43" spans="1:46" ht="12.75">
      <c r="A43" s="72" t="s">
        <v>21</v>
      </c>
      <c r="B43" s="73">
        <f>MAX(B9:B39)</f>
        <v>13</v>
      </c>
      <c r="C43" s="74">
        <f aca="true" t="shared" si="16" ref="C43:U43">MAX(C9:C39)</f>
        <v>11</v>
      </c>
      <c r="D43" s="74">
        <f t="shared" si="16"/>
        <v>14.7</v>
      </c>
      <c r="E43" s="74">
        <f t="shared" si="16"/>
        <v>10.2</v>
      </c>
      <c r="F43" s="75">
        <f t="shared" si="16"/>
        <v>12.25</v>
      </c>
      <c r="G43" s="76">
        <f t="shared" si="16"/>
        <v>97.17843409627615</v>
      </c>
      <c r="H43" s="76">
        <f>MAX(H9:H39)</f>
        <v>10.154737167458563</v>
      </c>
      <c r="I43" s="77">
        <f t="shared" si="16"/>
        <v>8.7</v>
      </c>
      <c r="J43" s="75">
        <f t="shared" si="16"/>
        <v>0</v>
      </c>
      <c r="K43" s="77">
        <f t="shared" si="16"/>
        <v>10.1</v>
      </c>
      <c r="L43" s="74">
        <f t="shared" si="16"/>
        <v>10.4</v>
      </c>
      <c r="M43" s="74">
        <f t="shared" si="16"/>
        <v>10.8</v>
      </c>
      <c r="N43" s="74">
        <f t="shared" si="16"/>
        <v>12.1</v>
      </c>
      <c r="O43" s="75">
        <f t="shared" si="16"/>
        <v>13.2</v>
      </c>
      <c r="P43" s="73"/>
      <c r="Q43" s="70">
        <f t="shared" si="16"/>
        <v>51</v>
      </c>
      <c r="R43" s="76">
        <f t="shared" si="16"/>
        <v>0</v>
      </c>
      <c r="S43" s="76">
        <f>MAX(S9:S39)</f>
        <v>13.8</v>
      </c>
      <c r="T43" s="140"/>
      <c r="U43" s="70">
        <f t="shared" si="16"/>
        <v>8</v>
      </c>
      <c r="V43" s="76">
        <f>MAX(V9:V39)</f>
        <v>1025.9</v>
      </c>
      <c r="W43" s="124">
        <f>MAX(W9:W39)</f>
        <v>1036.6824153795174</v>
      </c>
      <c r="X43" s="127"/>
      <c r="Y43" s="134"/>
      <c r="Z43" s="127"/>
      <c r="AT43">
        <f t="shared" si="13"/>
        <v>10.207005049571096</v>
      </c>
    </row>
    <row r="44" spans="1:46" ht="13.5" thickBot="1">
      <c r="A44" s="81" t="s">
        <v>22</v>
      </c>
      <c r="B44" s="82">
        <f>MIN(B9:B39)</f>
        <v>-1.4</v>
      </c>
      <c r="C44" s="83">
        <f aca="true" t="shared" si="17" ref="C44:U44">MIN(C9:C39)</f>
        <v>-1.8</v>
      </c>
      <c r="D44" s="83">
        <f t="shared" si="17"/>
        <v>7.4</v>
      </c>
      <c r="E44" s="83">
        <f t="shared" si="17"/>
        <v>-3.6</v>
      </c>
      <c r="F44" s="84">
        <f t="shared" si="17"/>
        <v>3</v>
      </c>
      <c r="G44" s="85">
        <f t="shared" si="17"/>
        <v>73.63727215724813</v>
      </c>
      <c r="H44" s="85">
        <f>MIN(H9:H39)</f>
        <v>-2.5468101198885282</v>
      </c>
      <c r="I44" s="86">
        <f t="shared" si="17"/>
        <v>-8</v>
      </c>
      <c r="J44" s="84">
        <f t="shared" si="17"/>
        <v>0</v>
      </c>
      <c r="K44" s="86">
        <f t="shared" si="17"/>
        <v>2.4</v>
      </c>
      <c r="L44" s="83">
        <f t="shared" si="17"/>
        <v>3.9</v>
      </c>
      <c r="M44" s="83">
        <f t="shared" si="17"/>
        <v>6.6</v>
      </c>
      <c r="N44" s="83">
        <f t="shared" si="17"/>
        <v>8.4</v>
      </c>
      <c r="O44" s="84">
        <f t="shared" si="17"/>
        <v>10</v>
      </c>
      <c r="P44" s="82"/>
      <c r="Q44" s="120">
        <f t="shared" si="17"/>
        <v>10</v>
      </c>
      <c r="R44" s="85">
        <f t="shared" si="17"/>
        <v>0</v>
      </c>
      <c r="S44" s="85">
        <f>MIN(S9:S39)</f>
        <v>0</v>
      </c>
      <c r="T44" s="141"/>
      <c r="U44" s="120">
        <f t="shared" si="17"/>
        <v>0</v>
      </c>
      <c r="V44" s="85">
        <f>MIN(V9:V39)</f>
        <v>968.4</v>
      </c>
      <c r="W44" s="125">
        <f>MIN(W9:W39)</f>
        <v>978.4361401889261</v>
      </c>
      <c r="X44" s="128"/>
      <c r="Y44" s="136"/>
      <c r="Z44" s="128"/>
      <c r="AT44">
        <f t="shared" si="13"/>
        <v>10.246822997499244</v>
      </c>
    </row>
    <row r="45" spans="1:46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8"/>
      <c r="T45" s="48"/>
      <c r="U45" s="48"/>
      <c r="V45" s="47"/>
      <c r="W45" s="49"/>
      <c r="X45" s="101"/>
      <c r="Y45" s="137"/>
      <c r="Z45" s="101"/>
      <c r="AT45">
        <f t="shared" si="13"/>
        <v>10.57189081041462</v>
      </c>
    </row>
    <row r="46" spans="1:46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43"/>
      <c r="T46" s="43"/>
      <c r="U46" s="43"/>
      <c r="V46" s="2"/>
      <c r="W46" s="2"/>
      <c r="AT46">
        <f t="shared" si="13"/>
        <v>10.469382019383287</v>
      </c>
    </row>
    <row r="47" spans="1:46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43"/>
      <c r="V47" s="2"/>
      <c r="W47" s="2"/>
      <c r="AT47">
        <f t="shared" si="13"/>
        <v>0</v>
      </c>
    </row>
    <row r="48" spans="1:23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43"/>
      <c r="V48" s="2"/>
      <c r="W48" s="2"/>
    </row>
    <row r="49" spans="1:23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43"/>
      <c r="T49" s="43"/>
      <c r="U49" s="43"/>
      <c r="V49" s="2"/>
      <c r="W49" s="2"/>
    </row>
    <row r="50" spans="1:23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43"/>
      <c r="T50" s="43"/>
      <c r="U50" s="43"/>
      <c r="V50" s="2"/>
      <c r="W50" s="2"/>
    </row>
    <row r="53" ht="12.75">
      <c r="A53" s="34"/>
    </row>
    <row r="58" ht="12.75">
      <c r="B58" s="42" t="s">
        <v>64</v>
      </c>
    </row>
    <row r="60" spans="2:6" ht="12.75">
      <c r="B60" t="b">
        <f>S9&gt;=0.2</f>
        <v>0</v>
      </c>
      <c r="C60" t="b">
        <f>S9&gt;=1</f>
        <v>0</v>
      </c>
      <c r="D60" t="b">
        <f>S9&gt;=5</f>
        <v>0</v>
      </c>
      <c r="F60" t="b">
        <f>S9="tr"</f>
        <v>0</v>
      </c>
    </row>
    <row r="61" spans="2:6" ht="12.75">
      <c r="B61">
        <f>DCOUNTA(S8:S38,1,B59:B60)</f>
        <v>16</v>
      </c>
      <c r="C61">
        <f>DCOUNTA(S8:S38,1,C59:C60)</f>
        <v>10</v>
      </c>
      <c r="D61">
        <f>DCOUNTA(S8:S38,1,D59:D60)</f>
        <v>3</v>
      </c>
      <c r="F61">
        <f>DCOUNTA(S8:S38,1,F59:F60)</f>
        <v>1</v>
      </c>
    </row>
    <row r="63" spans="2:4" ht="12.75">
      <c r="B63" t="s">
        <v>81</v>
      </c>
      <c r="C63" t="s">
        <v>82</v>
      </c>
      <c r="D63" t="s">
        <v>83</v>
      </c>
    </row>
    <row r="64" spans="2:4" ht="12.75">
      <c r="B64">
        <f>(B61-F61)</f>
        <v>15</v>
      </c>
      <c r="C64">
        <f>(C61-F61)</f>
        <v>9</v>
      </c>
      <c r="D64">
        <f>(D61-F61)</f>
        <v>2</v>
      </c>
    </row>
  </sheetData>
  <mergeCells count="3">
    <mergeCell ref="B6:F6"/>
    <mergeCell ref="X6:X8"/>
    <mergeCell ref="Y4:Y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">
      <selection activeCell="E15" sqref="E15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0" t="s">
        <v>90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 t="s">
        <v>110</v>
      </c>
      <c r="I4" s="60" t="s">
        <v>55</v>
      </c>
      <c r="J4" s="60">
        <v>2006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 t="s">
        <v>145</v>
      </c>
      <c r="E6" s="3"/>
      <c r="F6" s="3"/>
      <c r="G6" s="151" t="s">
        <v>56</v>
      </c>
      <c r="H6" s="152"/>
      <c r="I6" s="152"/>
      <c r="J6" s="152"/>
      <c r="K6" s="152"/>
      <c r="L6" s="152"/>
      <c r="M6" s="152"/>
      <c r="N6" s="153"/>
    </row>
    <row r="7" spans="1:25" ht="12.75">
      <c r="A7" s="27" t="s">
        <v>29</v>
      </c>
      <c r="B7" s="3"/>
      <c r="C7" s="22">
        <f>Data1!$D$42</f>
        <v>11.446666666666665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4.37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71</v>
      </c>
      <c r="B9" s="3"/>
      <c r="C9" s="22">
        <f>Data1!$F$42</f>
        <v>7.908333333333334</v>
      </c>
      <c r="D9" s="5">
        <v>1.8</v>
      </c>
      <c r="E9" s="3"/>
      <c r="F9" s="40">
        <v>1</v>
      </c>
      <c r="G9" s="89" t="s">
        <v>103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14.7</v>
      </c>
      <c r="C10" s="5" t="s">
        <v>32</v>
      </c>
      <c r="D10" s="5">
        <f>Data1!$AA$41</f>
        <v>15</v>
      </c>
      <c r="E10" s="3"/>
      <c r="F10" s="40">
        <v>2</v>
      </c>
      <c r="G10" s="93" t="s">
        <v>104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-3.6</v>
      </c>
      <c r="C11" s="5" t="s">
        <v>32</v>
      </c>
      <c r="D11" s="24">
        <f>Data1!$AB$41</f>
        <v>2</v>
      </c>
      <c r="E11" s="3"/>
      <c r="F11" s="40">
        <v>3</v>
      </c>
      <c r="G11" s="93" t="s">
        <v>107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-8</v>
      </c>
      <c r="C12" s="5" t="s">
        <v>32</v>
      </c>
      <c r="D12" s="24">
        <f>Data1!$AC$41</f>
        <v>2</v>
      </c>
      <c r="E12" s="3"/>
      <c r="F12" s="40">
        <v>4</v>
      </c>
      <c r="G12" s="93" t="s">
        <v>108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10.843333333333335</v>
      </c>
      <c r="C13" s="5"/>
      <c r="D13" s="24"/>
      <c r="E13" s="3"/>
      <c r="F13" s="40">
        <v>5</v>
      </c>
      <c r="G13" s="93" t="s">
        <v>109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112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113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114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Data1!$S$41</f>
        <v>47.9</v>
      </c>
      <c r="D17" s="5">
        <v>75</v>
      </c>
      <c r="E17" s="3"/>
      <c r="F17" s="40">
        <v>9</v>
      </c>
      <c r="G17" s="93" t="s">
        <v>115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f>Data1!$B$64</f>
        <v>15</v>
      </c>
      <c r="D18" s="5"/>
      <c r="E18" s="3"/>
      <c r="F18" s="40">
        <v>10</v>
      </c>
      <c r="G18" s="93" t="s">
        <v>116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9</v>
      </c>
      <c r="D19" s="5"/>
      <c r="E19" s="3"/>
      <c r="F19" s="40">
        <v>11</v>
      </c>
      <c r="G19" s="93" t="s">
        <v>117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65</v>
      </c>
      <c r="B20" s="3"/>
      <c r="C20" s="5">
        <f>Data1!$D$64</f>
        <v>2</v>
      </c>
      <c r="D20" s="5"/>
      <c r="E20" s="3"/>
      <c r="F20" s="40">
        <v>12</v>
      </c>
      <c r="G20" s="93" t="s">
        <v>118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Data1!$S$43</f>
        <v>13.8</v>
      </c>
      <c r="D21" s="5"/>
      <c r="E21" s="3"/>
      <c r="F21" s="40">
        <v>13</v>
      </c>
      <c r="G21" s="93" t="s">
        <v>119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Data1!$AD$41</f>
        <v>24</v>
      </c>
      <c r="D22" s="5"/>
      <c r="E22" s="3"/>
      <c r="F22" s="40">
        <v>14</v>
      </c>
      <c r="G22" s="93" t="s">
        <v>120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122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123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0</v>
      </c>
      <c r="D25" s="5" t="s">
        <v>46</v>
      </c>
      <c r="E25" s="5">
        <f>Data1!$AE$41</f>
        <v>30</v>
      </c>
      <c r="F25" s="40">
        <v>17</v>
      </c>
      <c r="G25" s="93" t="s">
        <v>124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0</v>
      </c>
      <c r="D26" s="5" t="s">
        <v>46</v>
      </c>
      <c r="E26" s="3"/>
      <c r="F26" s="40">
        <v>18</v>
      </c>
      <c r="G26" s="93" t="s">
        <v>125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126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128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129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93</v>
      </c>
      <c r="B30" s="3"/>
      <c r="C30" s="5">
        <f>Data1!$Q$43</f>
        <v>51</v>
      </c>
      <c r="D30" s="5"/>
      <c r="E30" s="5"/>
      <c r="F30" s="40">
        <v>22</v>
      </c>
      <c r="G30" s="93" t="s">
        <v>130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141</v>
      </c>
      <c r="B31" s="3"/>
      <c r="C31" s="5">
        <f>Data1!$AO$9</f>
        <v>4</v>
      </c>
      <c r="D31" s="22"/>
      <c r="E31" s="5"/>
      <c r="F31" s="40">
        <v>23</v>
      </c>
      <c r="G31" s="93" t="s">
        <v>131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132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50</v>
      </c>
      <c r="B33" s="3"/>
      <c r="C33" s="5"/>
      <c r="D33" s="3"/>
      <c r="E33" s="3"/>
      <c r="F33" s="40">
        <v>25</v>
      </c>
      <c r="G33" s="93" t="s">
        <v>133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51</v>
      </c>
      <c r="B34" s="3"/>
      <c r="C34" s="5">
        <f>Data1!$Y$41</f>
        <v>0</v>
      </c>
      <c r="D34" s="3"/>
      <c r="E34" s="3"/>
      <c r="F34" s="40">
        <v>26</v>
      </c>
      <c r="G34" s="93" t="s">
        <v>134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52</v>
      </c>
      <c r="B35" s="3"/>
      <c r="C35" s="5"/>
      <c r="D35" s="3"/>
      <c r="E35" s="3"/>
      <c r="F35" s="40">
        <v>27</v>
      </c>
      <c r="G35" s="93" t="s">
        <v>135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53</v>
      </c>
      <c r="B36" s="3"/>
      <c r="C36" s="24"/>
      <c r="D36" s="5"/>
      <c r="E36" s="3"/>
      <c r="F36" s="40">
        <v>28</v>
      </c>
      <c r="G36" s="93" t="s">
        <v>136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Data1!$Z$41</f>
        <v>0</v>
      </c>
      <c r="D37" s="5"/>
      <c r="E37" s="3"/>
      <c r="F37" s="40">
        <v>29</v>
      </c>
      <c r="G37" s="93" t="s">
        <v>139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54</v>
      </c>
      <c r="B38" s="3"/>
      <c r="C38" s="5">
        <v>0</v>
      </c>
      <c r="D38" s="5"/>
      <c r="E38" s="3"/>
      <c r="F38" s="40">
        <v>30</v>
      </c>
      <c r="G38" s="93" t="s">
        <v>140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Data1!$AM$9</f>
        <v>3</v>
      </c>
      <c r="D39" s="5"/>
      <c r="E39" s="3"/>
      <c r="F39" s="40"/>
      <c r="G39" s="95"/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Data1!$AN$9</f>
        <v>14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Data1!$X$41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 t="s">
        <v>142</v>
      </c>
      <c r="B42" s="3" t="s">
        <v>143</v>
      </c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 t="s">
        <v>144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</cp:lastModifiedBy>
  <cp:lastPrinted>2003-04-24T07:00:03Z</cp:lastPrinted>
  <dcterms:created xsi:type="dcterms:W3CDTF">1998-03-11T18:30:34Z</dcterms:created>
  <dcterms:modified xsi:type="dcterms:W3CDTF">2009-08-12T11:58:43Z</dcterms:modified>
  <cp:category/>
  <cp:version/>
  <cp:contentType/>
  <cp:contentStatus/>
</cp:coreProperties>
</file>