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<sst xmlns="http://schemas.openxmlformats.org/spreadsheetml/2006/main" count="184" uniqueCount="143">
  <si>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</si>
  <si>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</si>
  <si>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</si>
  <si>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</si>
  <si>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</si>
  <si>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</si>
  <si>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</si>
  <si>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</si>
  <si>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</si>
  <si>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</si>
  <si>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</si>
  <si>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</si>
  <si>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</si>
  <si>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</si>
  <si>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</si>
  <si>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</si>
  <si>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</si>
  <si>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</si>
  <si>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</si>
  <si>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</si>
  <si>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</si>
  <si>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</si>
  <si>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</si>
  <si>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</si>
  <si>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</si>
  <si>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</si>
  <si>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</si>
  <si>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</si>
  <si>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</si>
  <si>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</si>
  <si>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</si>
  <si>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</si>
  <si>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</si>
  <si>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</si>
  <si>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</si>
  <si>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</si>
  <si>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</si>
  <si>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</si>
  <si>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</si>
  <si>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</si>
  <si>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</si>
  <si>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</si>
  <si>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</si>
  <si>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</si>
  <si>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</si>
  <si>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</si>
  <si>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</si>
  <si>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</si>
  <si>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</si>
  <si>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</si>
  <si>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</si>
  <si>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</si>
  <si>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</si>
  <si>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</si>
  <si>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</si>
  <si>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</si>
  <si>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</si>
  <si>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</si>
  <si>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</si>
  <si>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</si>
  <si>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</si>
  <si>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</si>
  <si>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</si>
  <si>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</si>
  <si>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</si>
  <si>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</si>
  <si>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</si>
  <si>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</si>
  <si>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</si>
  <si>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</si>
  <si>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</si>
  <si>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</si>
  <si>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</si>
  <si>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</si>
  <si>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</si>
  <si>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</si>
  <si>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</si>
  <si>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</si>
  <si>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</si>
  <si>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</si>
  <si>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</si>
  <si>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</si>
  <si>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</si>
  <si>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</si>
  <si>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</si>
  <si>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</si>
  <si>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</si>
  <si>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</si>
  <si>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</si>
  <si>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</si>
  <si>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</si>
  <si>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</si>
  <si>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</si>
  <si>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</si>
  <si>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</si>
  <si>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</si>
  <si>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</si>
  <si>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</si>
  <si>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</si>
  <si>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</si>
  <si>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</si>
  <si>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W</t>
  </si>
  <si>
    <t>S</t>
  </si>
  <si>
    <t>SW</t>
  </si>
  <si>
    <t>October</t>
  </si>
  <si>
    <t>Sunny, clear and cool start to the day. Becoming cloudier later with light rain by evening.</t>
  </si>
  <si>
    <t>Mostly cloudy with showers, especially around lunchtime. Torrential downpour 1300hrs.</t>
  </si>
  <si>
    <t>NW</t>
  </si>
  <si>
    <t>E</t>
  </si>
  <si>
    <t>Soon becoming cloudy with rain by lunchtime. This continued for much of the rest of the day.</t>
  </si>
  <si>
    <t>Windy and blustery with heavy squally showers, but muving through quickly.</t>
  </si>
  <si>
    <t>Bright and windy, just a couple of showers. Feeling less cool out of the wind.</t>
  </si>
  <si>
    <t>Again mostly dry with an odd shower. Much lighter winds but feeling cooler.</t>
  </si>
  <si>
    <t>Cloudy with fairly light winds, but remaining dry throughout. Clearer by evening.</t>
  </si>
  <si>
    <t>A cold start with a slight ground frost, the first of the season. Then bright and dry.</t>
  </si>
  <si>
    <t>Feeling cool again with a brisk easterly. Fairly bright for the most part; cloudy at times.</t>
  </si>
  <si>
    <t>NE</t>
  </si>
  <si>
    <t>CALM</t>
  </si>
  <si>
    <t>Cloudy start, then some sunshine and dry. Feeling pleasant, but cooler by evening.</t>
  </si>
  <si>
    <t>Bright, cool start, staying dry throughout the day with some sunshine at times.</t>
  </si>
  <si>
    <t>Clody and cool with drizzle at times, before more persistent rain moved in by evening.</t>
  </si>
  <si>
    <t>Bright start, but showers getting going soon after lunch. Feeling cool again.</t>
  </si>
  <si>
    <t>Dry for the most part, with some brightness. Showers around late-afternoon, then clearing.</t>
  </si>
  <si>
    <t>Again, dry for much of the day, but chilly. Showery rain during the evening, some heavy.</t>
  </si>
  <si>
    <t>Cloudy and cool again, with more showers, particularly later on and during the evening.</t>
  </si>
  <si>
    <t>SE</t>
  </si>
  <si>
    <t>tr</t>
  </si>
  <si>
    <t>Breezy, cloudy and cool with the odd spott of rain, but nothing more.</t>
  </si>
  <si>
    <t>Lighter winds and bright or sunny spells for the most part. Feeling pleasant.</t>
  </si>
  <si>
    <t>A cold start with a ground frost. Soon becoming cloudy with rain from around lunchtime.</t>
  </si>
  <si>
    <t>A wet start, with some heavy bursts of rain, becoming lighter. Wet and windy overnight.</t>
  </si>
  <si>
    <t>A windy, blustery day with rain or showers. Thunder heard 11-1200BST.</t>
  </si>
  <si>
    <t>Staying windy and gusty, with brisk showers - especially pm. Mild.</t>
  </si>
  <si>
    <t>Still quite windy, but becoming wet with persistent rain from 1300-1830BST.</t>
  </si>
  <si>
    <t>Mild and bright - quite windy too. Some showers during the afternoon and again overnight.</t>
  </si>
  <si>
    <t>Windy but mostly dry, just an odd very light shower. Cooler than yesterday.</t>
  </si>
  <si>
    <t>Cold to start with, with ground frost recorded. Much lighter winds, sunny spells.</t>
  </si>
  <si>
    <t>Cool start once again, then cloudy and becoming breezy. Showery rain by evening.</t>
  </si>
  <si>
    <t>Bright spells but also some cloudier spells. Mild and pleasant, but showers by evening.</t>
  </si>
  <si>
    <t>A lot of cloud but bright spells too. An odd very light shower, and mist forming overnight.</t>
  </si>
  <si>
    <t>Mostly a cloudy day with just an odd bright interval. A couple of very light showers, too.</t>
  </si>
  <si>
    <t>Misty start, then sunny for a time. Becoming generally cloudy again by afternoon.</t>
  </si>
  <si>
    <t>Days of gale gusts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</si>
</sst>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15.7</c:v>
                </c:pt>
                <c:pt idx="1">
                  <c:v>14.6</c:v>
                </c:pt>
                <c:pt idx="2">
                  <c:v>15.7</c:v>
                </c:pt>
                <c:pt idx="3">
                  <c:v>15.1</c:v>
                </c:pt>
                <c:pt idx="4">
                  <c:v>16.7</c:v>
                </c:pt>
                <c:pt idx="5">
                  <c:v>14.3</c:v>
                </c:pt>
                <c:pt idx="6">
                  <c:v>15.4</c:v>
                </c:pt>
                <c:pt idx="7">
                  <c:v>14.7</c:v>
                </c:pt>
                <c:pt idx="8">
                  <c:v>14</c:v>
                </c:pt>
                <c:pt idx="9">
                  <c:v>15.3</c:v>
                </c:pt>
                <c:pt idx="10">
                  <c:v>14</c:v>
                </c:pt>
                <c:pt idx="11">
                  <c:v>12.1</c:v>
                </c:pt>
                <c:pt idx="12">
                  <c:v>12.7</c:v>
                </c:pt>
                <c:pt idx="13">
                  <c:v>13.4</c:v>
                </c:pt>
                <c:pt idx="14">
                  <c:v>11.3</c:v>
                </c:pt>
                <c:pt idx="15">
                  <c:v>11</c:v>
                </c:pt>
                <c:pt idx="16">
                  <c:v>11.4</c:v>
                </c:pt>
                <c:pt idx="17">
                  <c:v>13.1</c:v>
                </c:pt>
                <c:pt idx="18">
                  <c:v>10.2</c:v>
                </c:pt>
                <c:pt idx="19">
                  <c:v>14</c:v>
                </c:pt>
                <c:pt idx="20">
                  <c:v>13.8</c:v>
                </c:pt>
                <c:pt idx="21">
                  <c:v>15</c:v>
                </c:pt>
                <c:pt idx="22">
                  <c:v>15.3</c:v>
                </c:pt>
                <c:pt idx="23">
                  <c:v>16.4</c:v>
                </c:pt>
                <c:pt idx="24">
                  <c:v>12.6</c:v>
                </c:pt>
                <c:pt idx="25">
                  <c:v>13.2</c:v>
                </c:pt>
                <c:pt idx="26">
                  <c:v>11.1</c:v>
                </c:pt>
                <c:pt idx="27">
                  <c:v>15.3</c:v>
                </c:pt>
                <c:pt idx="28">
                  <c:v>14.6</c:v>
                </c:pt>
                <c:pt idx="29">
                  <c:v>13.5</c:v>
                </c:pt>
                <c:pt idx="30">
                  <c:v>13.2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6.2</c:v>
                </c:pt>
                <c:pt idx="1">
                  <c:v>8.1</c:v>
                </c:pt>
                <c:pt idx="2">
                  <c:v>8.1</c:v>
                </c:pt>
                <c:pt idx="3">
                  <c:v>14</c:v>
                </c:pt>
                <c:pt idx="4">
                  <c:v>7</c:v>
                </c:pt>
                <c:pt idx="5">
                  <c:v>8.5</c:v>
                </c:pt>
                <c:pt idx="6">
                  <c:v>5.7</c:v>
                </c:pt>
                <c:pt idx="7">
                  <c:v>2.8</c:v>
                </c:pt>
                <c:pt idx="8">
                  <c:v>5.8</c:v>
                </c:pt>
                <c:pt idx="9">
                  <c:v>8.1</c:v>
                </c:pt>
                <c:pt idx="10">
                  <c:v>7.2</c:v>
                </c:pt>
                <c:pt idx="11">
                  <c:v>7.4</c:v>
                </c:pt>
                <c:pt idx="12">
                  <c:v>7.2</c:v>
                </c:pt>
                <c:pt idx="13">
                  <c:v>4.7</c:v>
                </c:pt>
                <c:pt idx="14">
                  <c:v>4.1</c:v>
                </c:pt>
                <c:pt idx="15">
                  <c:v>6.1</c:v>
                </c:pt>
                <c:pt idx="16">
                  <c:v>7.2</c:v>
                </c:pt>
                <c:pt idx="17">
                  <c:v>7.2</c:v>
                </c:pt>
                <c:pt idx="18">
                  <c:v>2.3</c:v>
                </c:pt>
                <c:pt idx="19">
                  <c:v>7.1</c:v>
                </c:pt>
                <c:pt idx="20">
                  <c:v>6.5</c:v>
                </c:pt>
                <c:pt idx="21">
                  <c:v>6.9</c:v>
                </c:pt>
                <c:pt idx="22">
                  <c:v>10</c:v>
                </c:pt>
                <c:pt idx="23">
                  <c:v>11.1</c:v>
                </c:pt>
                <c:pt idx="24">
                  <c:v>10.3</c:v>
                </c:pt>
                <c:pt idx="25">
                  <c:v>2.3</c:v>
                </c:pt>
                <c:pt idx="26">
                  <c:v>4.3</c:v>
                </c:pt>
                <c:pt idx="27">
                  <c:v>9.5</c:v>
                </c:pt>
                <c:pt idx="28">
                  <c:v>9.1</c:v>
                </c:pt>
                <c:pt idx="29">
                  <c:v>8.1</c:v>
                </c:pt>
                <c:pt idx="30">
                  <c:v>8.9</c:v>
                </c:pt>
              </c:numCache>
            </c:numRef>
          </c:val>
          <c:smooth val="0"/>
        </c:ser>
        <c:marker val="1"/>
        <c:axId val="31730570"/>
        <c:axId val="17139675"/>
      </c:lineChart>
      <c:catAx>
        <c:axId val="3173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39675"/>
        <c:crosses val="autoZero"/>
        <c:auto val="1"/>
        <c:lblOffset val="100"/>
        <c:noMultiLvlLbl val="0"/>
      </c:catAx>
      <c:valAx>
        <c:axId val="17139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7305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2.7</c:v>
                </c:pt>
                <c:pt idx="1">
                  <c:v>9.7</c:v>
                </c:pt>
                <c:pt idx="2">
                  <c:v>7.3</c:v>
                </c:pt>
                <c:pt idx="3">
                  <c:v>2</c:v>
                </c:pt>
                <c:pt idx="4">
                  <c:v>0.2</c:v>
                </c:pt>
                <c:pt idx="5">
                  <c:v>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5.5</c:v>
                </c:pt>
                <c:pt idx="12">
                  <c:v>2.9</c:v>
                </c:pt>
                <c:pt idx="13">
                  <c:v>3.7</c:v>
                </c:pt>
                <c:pt idx="14">
                  <c:v>7.2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7.3</c:v>
                </c:pt>
                <c:pt idx="20">
                  <c:v>10.3</c:v>
                </c:pt>
                <c:pt idx="21">
                  <c:v>0.7</c:v>
                </c:pt>
                <c:pt idx="22">
                  <c:v>21.7</c:v>
                </c:pt>
                <c:pt idx="23">
                  <c:v>6.3</c:v>
                </c:pt>
                <c:pt idx="24">
                  <c:v>0</c:v>
                </c:pt>
                <c:pt idx="25">
                  <c:v>0</c:v>
                </c:pt>
                <c:pt idx="26">
                  <c:v>3.3</c:v>
                </c:pt>
                <c:pt idx="27">
                  <c:v>5</c:v>
                </c:pt>
                <c:pt idx="28">
                  <c:v>0</c:v>
                </c:pt>
                <c:pt idx="29">
                  <c:v>0.2</c:v>
                </c:pt>
                <c:pt idx="30">
                  <c:v>0</c:v>
                </c:pt>
              </c:numCache>
            </c:numRef>
          </c:val>
        </c:ser>
        <c:axId val="20039348"/>
        <c:axId val="46136405"/>
      </c:barChart>
      <c:catAx>
        <c:axId val="20039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36405"/>
        <c:crosses val="autoZero"/>
        <c:auto val="1"/>
        <c:lblOffset val="100"/>
        <c:noMultiLvlLbl val="0"/>
      </c:catAx>
      <c:valAx>
        <c:axId val="461364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00393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12574462"/>
        <c:axId val="46061295"/>
      </c:barChart>
      <c:catAx>
        <c:axId val="12574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61295"/>
        <c:crosses val="autoZero"/>
        <c:auto val="1"/>
        <c:lblOffset val="100"/>
        <c:noMultiLvlLbl val="0"/>
      </c:catAx>
      <c:valAx>
        <c:axId val="460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25744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2.6</c:v>
                </c:pt>
                <c:pt idx="1">
                  <c:v>3.3</c:v>
                </c:pt>
                <c:pt idx="2">
                  <c:v>3.5</c:v>
                </c:pt>
                <c:pt idx="3">
                  <c:v>11.5</c:v>
                </c:pt>
                <c:pt idx="4">
                  <c:v>3.5</c:v>
                </c:pt>
                <c:pt idx="5">
                  <c:v>5.5</c:v>
                </c:pt>
                <c:pt idx="6">
                  <c:v>2.7</c:v>
                </c:pt>
                <c:pt idx="7">
                  <c:v>-0.5</c:v>
                </c:pt>
                <c:pt idx="8">
                  <c:v>0.9</c:v>
                </c:pt>
                <c:pt idx="9">
                  <c:v>4.2</c:v>
                </c:pt>
                <c:pt idx="10">
                  <c:v>3.4</c:v>
                </c:pt>
                <c:pt idx="11">
                  <c:v>5</c:v>
                </c:pt>
                <c:pt idx="12">
                  <c:v>4.9</c:v>
                </c:pt>
                <c:pt idx="13">
                  <c:v>0.8</c:v>
                </c:pt>
                <c:pt idx="14">
                  <c:v>0.4</c:v>
                </c:pt>
                <c:pt idx="15">
                  <c:v>5.3</c:v>
                </c:pt>
                <c:pt idx="16">
                  <c:v>5.3</c:v>
                </c:pt>
                <c:pt idx="17">
                  <c:v>3.8</c:v>
                </c:pt>
                <c:pt idx="18">
                  <c:v>-2</c:v>
                </c:pt>
                <c:pt idx="19">
                  <c:v>1.1</c:v>
                </c:pt>
                <c:pt idx="20">
                  <c:v>4.2</c:v>
                </c:pt>
                <c:pt idx="21">
                  <c:v>5.5</c:v>
                </c:pt>
                <c:pt idx="22">
                  <c:v>9.9</c:v>
                </c:pt>
                <c:pt idx="23">
                  <c:v>7.8</c:v>
                </c:pt>
                <c:pt idx="24">
                  <c:v>9</c:v>
                </c:pt>
                <c:pt idx="25">
                  <c:v>-1.9</c:v>
                </c:pt>
                <c:pt idx="26">
                  <c:v>0.6</c:v>
                </c:pt>
                <c:pt idx="27">
                  <c:v>7.4</c:v>
                </c:pt>
                <c:pt idx="28">
                  <c:v>6.6</c:v>
                </c:pt>
                <c:pt idx="29">
                  <c:v>4.6</c:v>
                </c:pt>
                <c:pt idx="30">
                  <c:v>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11898472"/>
        <c:axId val="39977385"/>
      </c:lineChart>
      <c:catAx>
        <c:axId val="1189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7385"/>
        <c:crosses val="autoZero"/>
        <c:auto val="1"/>
        <c:lblOffset val="100"/>
        <c:noMultiLvlLbl val="0"/>
      </c:catAx>
      <c:valAx>
        <c:axId val="39977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1898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9.9</c:v>
                </c:pt>
                <c:pt idx="1">
                  <c:v>12.3</c:v>
                </c:pt>
                <c:pt idx="2">
                  <c:v>11.8</c:v>
                </c:pt>
                <c:pt idx="3">
                  <c:v>14.2</c:v>
                </c:pt>
                <c:pt idx="4">
                  <c:v>9.2</c:v>
                </c:pt>
                <c:pt idx="5">
                  <c:v>8.9</c:v>
                </c:pt>
                <c:pt idx="6">
                  <c:v>8.8</c:v>
                </c:pt>
                <c:pt idx="7">
                  <c:v>8.2</c:v>
                </c:pt>
                <c:pt idx="8">
                  <c:v>8.8</c:v>
                </c:pt>
                <c:pt idx="9">
                  <c:v>10.7</c:v>
                </c:pt>
                <c:pt idx="10">
                  <c:v>8.2</c:v>
                </c:pt>
                <c:pt idx="11">
                  <c:v>9.5</c:v>
                </c:pt>
                <c:pt idx="12">
                  <c:v>9.2</c:v>
                </c:pt>
                <c:pt idx="13">
                  <c:v>9.1</c:v>
                </c:pt>
                <c:pt idx="14">
                  <c:v>8.7</c:v>
                </c:pt>
                <c:pt idx="15">
                  <c:v>10.5</c:v>
                </c:pt>
                <c:pt idx="16">
                  <c:v>10</c:v>
                </c:pt>
                <c:pt idx="17">
                  <c:v>9</c:v>
                </c:pt>
                <c:pt idx="18">
                  <c:v>5.2</c:v>
                </c:pt>
                <c:pt idx="19">
                  <c:v>9.3</c:v>
                </c:pt>
                <c:pt idx="20">
                  <c:v>7.6</c:v>
                </c:pt>
                <c:pt idx="21">
                  <c:v>10.2</c:v>
                </c:pt>
                <c:pt idx="22">
                  <c:v>13.3</c:v>
                </c:pt>
                <c:pt idx="23">
                  <c:v>11.2</c:v>
                </c:pt>
                <c:pt idx="24">
                  <c:v>11.5</c:v>
                </c:pt>
                <c:pt idx="25">
                  <c:v>8.1</c:v>
                </c:pt>
                <c:pt idx="26">
                  <c:v>8.9</c:v>
                </c:pt>
                <c:pt idx="27">
                  <c:v>9.5</c:v>
                </c:pt>
                <c:pt idx="28">
                  <c:v>10.8</c:v>
                </c:pt>
                <c:pt idx="29">
                  <c:v>10.5</c:v>
                </c:pt>
                <c:pt idx="30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10.7</c:v>
                </c:pt>
                <c:pt idx="1">
                  <c:v>11.9</c:v>
                </c:pt>
                <c:pt idx="2">
                  <c:v>11.3</c:v>
                </c:pt>
                <c:pt idx="3">
                  <c:v>13.8</c:v>
                </c:pt>
                <c:pt idx="4">
                  <c:v>9.7</c:v>
                </c:pt>
                <c:pt idx="5">
                  <c:v>9.3</c:v>
                </c:pt>
                <c:pt idx="6">
                  <c:v>9</c:v>
                </c:pt>
                <c:pt idx="7">
                  <c:v>8.6</c:v>
                </c:pt>
                <c:pt idx="8">
                  <c:v>8.9</c:v>
                </c:pt>
                <c:pt idx="9">
                  <c:v>10.1</c:v>
                </c:pt>
                <c:pt idx="10">
                  <c:v>8.7</c:v>
                </c:pt>
                <c:pt idx="11">
                  <c:v>10.4</c:v>
                </c:pt>
                <c:pt idx="12">
                  <c:v>9.7</c:v>
                </c:pt>
                <c:pt idx="13">
                  <c:v>9.1</c:v>
                </c:pt>
                <c:pt idx="14">
                  <c:v>8.8</c:v>
                </c:pt>
                <c:pt idx="15">
                  <c:v>10</c:v>
                </c:pt>
                <c:pt idx="16">
                  <c:v>9.7</c:v>
                </c:pt>
                <c:pt idx="17">
                  <c:v>9.1</c:v>
                </c:pt>
                <c:pt idx="18">
                  <c:v>6.8</c:v>
                </c:pt>
                <c:pt idx="19">
                  <c:v>9.3</c:v>
                </c:pt>
                <c:pt idx="20">
                  <c:v>8.2</c:v>
                </c:pt>
                <c:pt idx="21">
                  <c:v>9.8</c:v>
                </c:pt>
                <c:pt idx="22">
                  <c:v>12.4</c:v>
                </c:pt>
                <c:pt idx="23">
                  <c:v>11.1</c:v>
                </c:pt>
                <c:pt idx="24">
                  <c:v>11.1</c:v>
                </c:pt>
                <c:pt idx="25">
                  <c:v>8.1</c:v>
                </c:pt>
                <c:pt idx="26">
                  <c:v>8.4</c:v>
                </c:pt>
                <c:pt idx="27">
                  <c:v>9.5</c:v>
                </c:pt>
                <c:pt idx="28">
                  <c:v>10.2</c:v>
                </c:pt>
                <c:pt idx="29">
                  <c:v>10.1</c:v>
                </c:pt>
                <c:pt idx="30">
                  <c:v>10.5</c:v>
                </c:pt>
              </c:numCache>
            </c:numRef>
          </c:val>
          <c:smooth val="0"/>
        </c:ser>
        <c:marker val="1"/>
        <c:axId val="24252146"/>
        <c:axId val="16942723"/>
      </c:lineChart>
      <c:catAx>
        <c:axId val="24252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42723"/>
        <c:crosses val="autoZero"/>
        <c:auto val="1"/>
        <c:lblOffset val="100"/>
        <c:noMultiLvlLbl val="0"/>
      </c:catAx>
      <c:valAx>
        <c:axId val="16942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2521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11.9</c:v>
                </c:pt>
                <c:pt idx="1">
                  <c:v>11.9</c:v>
                </c:pt>
                <c:pt idx="2">
                  <c:v>11.6</c:v>
                </c:pt>
                <c:pt idx="3">
                  <c:v>13.7</c:v>
                </c:pt>
                <c:pt idx="4">
                  <c:v>10.8</c:v>
                </c:pt>
                <c:pt idx="5">
                  <c:v>10.4</c:v>
                </c:pt>
                <c:pt idx="6">
                  <c:v>9.8</c:v>
                </c:pt>
                <c:pt idx="7">
                  <c:v>9.3</c:v>
                </c:pt>
                <c:pt idx="8">
                  <c:v>9.5</c:v>
                </c:pt>
                <c:pt idx="9">
                  <c:v>10.2</c:v>
                </c:pt>
                <c:pt idx="10">
                  <c:v>9.6</c:v>
                </c:pt>
                <c:pt idx="11">
                  <c:v>10.1</c:v>
                </c:pt>
                <c:pt idx="12">
                  <c:v>10.4</c:v>
                </c:pt>
                <c:pt idx="13">
                  <c:v>9.3</c:v>
                </c:pt>
                <c:pt idx="14">
                  <c:v>9.5</c:v>
                </c:pt>
                <c:pt idx="15">
                  <c:v>10.1</c:v>
                </c:pt>
                <c:pt idx="16">
                  <c:v>9.9</c:v>
                </c:pt>
                <c:pt idx="17">
                  <c:v>9.8</c:v>
                </c:pt>
                <c:pt idx="18">
                  <c:v>8</c:v>
                </c:pt>
                <c:pt idx="19">
                  <c:v>10</c:v>
                </c:pt>
                <c:pt idx="20">
                  <c:v>9.2</c:v>
                </c:pt>
                <c:pt idx="21">
                  <c:v>9.8</c:v>
                </c:pt>
                <c:pt idx="22">
                  <c:v>11.8</c:v>
                </c:pt>
                <c:pt idx="23">
                  <c:v>11.3</c:v>
                </c:pt>
                <c:pt idx="24">
                  <c:v>11.1</c:v>
                </c:pt>
                <c:pt idx="25">
                  <c:v>8.8</c:v>
                </c:pt>
                <c:pt idx="26">
                  <c:v>8.7</c:v>
                </c:pt>
                <c:pt idx="27">
                  <c:v>9.8</c:v>
                </c:pt>
                <c:pt idx="28">
                  <c:v>10.1</c:v>
                </c:pt>
                <c:pt idx="29">
                  <c:v>10.2</c:v>
                </c:pt>
                <c:pt idx="30">
                  <c:v>10.7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18266780"/>
        <c:axId val="30183293"/>
      </c:line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83293"/>
        <c:crosses val="autoZero"/>
        <c:auto val="1"/>
        <c:lblOffset val="100"/>
        <c:noMultiLvlLbl val="0"/>
      </c:catAx>
      <c:valAx>
        <c:axId val="30183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82667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1017.4811502273396</c:v>
                </c:pt>
                <c:pt idx="1">
                  <c:v>1013.2662376466097</c:v>
                </c:pt>
                <c:pt idx="2">
                  <c:v>1011.2747955747041</c:v>
                </c:pt>
                <c:pt idx="3">
                  <c:v>998.4908025696155</c:v>
                </c:pt>
                <c:pt idx="4">
                  <c:v>1007.3104193868915</c:v>
                </c:pt>
                <c:pt idx="5">
                  <c:v>1008.3281312333175</c:v>
                </c:pt>
                <c:pt idx="6">
                  <c:v>1013.4170712825874</c:v>
                </c:pt>
                <c:pt idx="7">
                  <c:v>1018.5255778824411</c:v>
                </c:pt>
                <c:pt idx="8">
                  <c:v>1022.435752227186</c:v>
                </c:pt>
                <c:pt idx="9">
                  <c:v>1018.368680219056</c:v>
                </c:pt>
                <c:pt idx="10">
                  <c:v>1018.4765092877935</c:v>
                </c:pt>
                <c:pt idx="11">
                  <c:v>1013.3947218189725</c:v>
                </c:pt>
                <c:pt idx="12">
                  <c:v>1007.3696194619228</c:v>
                </c:pt>
                <c:pt idx="13">
                  <c:v>999.2901056011715</c:v>
                </c:pt>
                <c:pt idx="14">
                  <c:v>998.3167370514403</c:v>
                </c:pt>
                <c:pt idx="15">
                  <c:v>998.2319499241653</c:v>
                </c:pt>
                <c:pt idx="16">
                  <c:v>1003.7742243338782</c:v>
                </c:pt>
                <c:pt idx="17">
                  <c:v>1008.3800202838504</c:v>
                </c:pt>
                <c:pt idx="18">
                  <c:v>1005.4462856102826</c:v>
                </c:pt>
                <c:pt idx="19">
                  <c:v>998.1810192916156</c:v>
                </c:pt>
                <c:pt idx="20">
                  <c:v>999.2974989900322</c:v>
                </c:pt>
                <c:pt idx="21">
                  <c:v>1006.256163671697</c:v>
                </c:pt>
                <c:pt idx="22">
                  <c:v>1002.0577435998683</c:v>
                </c:pt>
                <c:pt idx="23">
                  <c:v>1002.1214765017664</c:v>
                </c:pt>
                <c:pt idx="24">
                  <c:v>1000.1582880907645</c:v>
                </c:pt>
                <c:pt idx="25">
                  <c:v>1012.4328553973835</c:v>
                </c:pt>
                <c:pt idx="26">
                  <c:v>1004.3014491406367</c:v>
                </c:pt>
                <c:pt idx="27">
                  <c:v>993.1079330596145</c:v>
                </c:pt>
                <c:pt idx="28">
                  <c:v>994.1002985469619</c:v>
                </c:pt>
                <c:pt idx="29">
                  <c:v>1008.2840660455793</c:v>
                </c:pt>
                <c:pt idx="30">
                  <c:v>1022.4320405445043</c:v>
                </c:pt>
              </c:numCache>
            </c:numRef>
          </c:val>
        </c:ser>
        <c:axId val="3214182"/>
        <c:axId val="28927639"/>
      </c:barChart>
      <c:catAx>
        <c:axId val="3214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27639"/>
        <c:crosses val="autoZero"/>
        <c:auto val="1"/>
        <c:lblOffset val="100"/>
        <c:noMultiLvlLbl val="0"/>
      </c:catAx>
      <c:valAx>
        <c:axId val="2892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14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6.340994680137894</c:v>
                </c:pt>
                <c:pt idx="1">
                  <c:v>9.535531414639344</c:v>
                </c:pt>
                <c:pt idx="2">
                  <c:v>9.514082968609618</c:v>
                </c:pt>
                <c:pt idx="3">
                  <c:v>13.525603960016445</c:v>
                </c:pt>
                <c:pt idx="4">
                  <c:v>7.320499468754582</c:v>
                </c:pt>
                <c:pt idx="5">
                  <c:v>5.744967319280479</c:v>
                </c:pt>
                <c:pt idx="6">
                  <c:v>5.598532311485727</c:v>
                </c:pt>
                <c:pt idx="7">
                  <c:v>5.188834427748179</c:v>
                </c:pt>
                <c:pt idx="8">
                  <c:v>7.509301973717697</c:v>
                </c:pt>
                <c:pt idx="9">
                  <c:v>8.255422202704816</c:v>
                </c:pt>
                <c:pt idx="10">
                  <c:v>5.384538172191468</c:v>
                </c:pt>
                <c:pt idx="11">
                  <c:v>6.6910693972468085</c:v>
                </c:pt>
                <c:pt idx="12">
                  <c:v>6.9840542508483505</c:v>
                </c:pt>
                <c:pt idx="13">
                  <c:v>6.883347996992231</c:v>
                </c:pt>
                <c:pt idx="14">
                  <c:v>5.8760072100054055</c:v>
                </c:pt>
                <c:pt idx="15">
                  <c:v>7.770391652229757</c:v>
                </c:pt>
                <c:pt idx="16">
                  <c:v>6.65361333202298</c:v>
                </c:pt>
                <c:pt idx="17">
                  <c:v>6.322516335882829</c:v>
                </c:pt>
                <c:pt idx="18">
                  <c:v>3.638359738266425</c:v>
                </c:pt>
                <c:pt idx="19">
                  <c:v>9.399830833168876</c:v>
                </c:pt>
                <c:pt idx="20">
                  <c:v>3.611130394664412</c:v>
                </c:pt>
                <c:pt idx="21">
                  <c:v>9.197258355415647</c:v>
                </c:pt>
                <c:pt idx="22">
                  <c:v>12.203980843058991</c:v>
                </c:pt>
                <c:pt idx="23">
                  <c:v>10.889464794231667</c:v>
                </c:pt>
                <c:pt idx="24">
                  <c:v>8.789051635693427</c:v>
                </c:pt>
                <c:pt idx="25">
                  <c:v>6.2387814596524125</c:v>
                </c:pt>
                <c:pt idx="26">
                  <c:v>7.350920157797907</c:v>
                </c:pt>
                <c:pt idx="27">
                  <c:v>9.40407459061137</c:v>
                </c:pt>
                <c:pt idx="28">
                  <c:v>9.918700284113564</c:v>
                </c:pt>
                <c:pt idx="29">
                  <c:v>9.19704250883371</c:v>
                </c:pt>
                <c:pt idx="30">
                  <c:v>8.88993497891091</c:v>
                </c:pt>
              </c:numCache>
            </c:numRef>
          </c:val>
          <c:smooth val="0"/>
        </c:ser>
        <c:marker val="1"/>
        <c:axId val="59022160"/>
        <c:axId val="61437393"/>
      </c:lineChart>
      <c:catAx>
        <c:axId val="59022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437393"/>
        <c:crosses val="autoZero"/>
        <c:auto val="1"/>
        <c:lblOffset val="100"/>
        <c:noMultiLvlLbl val="0"/>
      </c:catAx>
      <c:valAx>
        <c:axId val="61437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0221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c10dfef-e8b0-485e-bb14-7ac020c22327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85baed9-3993-42dd-b012-b3c901d0991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3f786c0-1481-4740-af43-e131589ee19e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2554f54-499d-459f-8f43-c9f515b1d094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470bf4b-4676-4730-8431-08d6e5c09fa0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0.02375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c3c7c48-d122-485d-b897-e0c63a8b657d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462ba51-4613-4ab4-81ca-9b161d8d67a3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0.02775</cdr:y>
    </cdr:from>
    <cdr:to>
      <cdr:x>0.90575</cdr:x>
      <cdr:y>0.06275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2df2efb-ace1-41f0-b6ad-dbab98cf53cf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659bbb-54ed-4ecf-95d6-77d5a4b673f7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Q4" sqref="Q4"/>
      <selection pane="bottomLeft" activeCell="U39" sqref="U39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94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2004</v>
      </c>
      <c r="S4" s="7"/>
      <c r="T4" s="7"/>
      <c r="U4" s="60"/>
      <c r="V4" s="18"/>
      <c r="W4" s="102"/>
      <c r="X4" s="99"/>
      <c r="Y4" s="147" t="s">
        <v>95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88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77</v>
      </c>
      <c r="H6" s="57" t="s">
        <v>82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64</v>
      </c>
      <c r="W6" s="104" t="s">
        <v>64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76</v>
      </c>
      <c r="H7" s="58" t="s">
        <v>83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93</v>
      </c>
      <c r="S7" s="32"/>
      <c r="T7" s="32" t="s">
        <v>49</v>
      </c>
      <c r="U7" s="37" t="s">
        <v>13</v>
      </c>
      <c r="V7" s="39" t="s">
        <v>65</v>
      </c>
      <c r="W7" s="105" t="s">
        <v>66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60</v>
      </c>
      <c r="G8" s="33" t="s">
        <v>39</v>
      </c>
      <c r="H8" s="33" t="s">
        <v>84</v>
      </c>
      <c r="I8" s="56" t="s">
        <v>18</v>
      </c>
      <c r="J8" s="20" t="s">
        <v>19</v>
      </c>
      <c r="K8" s="56" t="s">
        <v>99</v>
      </c>
      <c r="L8" s="8" t="s">
        <v>100</v>
      </c>
      <c r="M8" s="8" t="s">
        <v>61</v>
      </c>
      <c r="N8" s="8" t="s">
        <v>62</v>
      </c>
      <c r="O8" s="20" t="s">
        <v>63</v>
      </c>
      <c r="P8" s="29" t="s">
        <v>89</v>
      </c>
      <c r="Q8" s="10" t="s">
        <v>96</v>
      </c>
      <c r="R8" s="10" t="s">
        <v>12</v>
      </c>
      <c r="S8" s="33" t="s">
        <v>20</v>
      </c>
      <c r="T8" s="33" t="s">
        <v>98</v>
      </c>
      <c r="U8" s="33" t="s">
        <v>21</v>
      </c>
      <c r="V8" s="33" t="s">
        <v>67</v>
      </c>
      <c r="W8" s="106" t="s">
        <v>67</v>
      </c>
      <c r="X8" s="146"/>
      <c r="Y8" s="149"/>
      <c r="Z8" s="132" t="s">
        <v>27</v>
      </c>
      <c r="AA8" t="s">
        <v>70</v>
      </c>
      <c r="AB8" t="s">
        <v>71</v>
      </c>
      <c r="AC8" t="s">
        <v>72</v>
      </c>
      <c r="AD8" t="s">
        <v>73</v>
      </c>
      <c r="AE8" t="s">
        <v>74</v>
      </c>
      <c r="AG8" t="s">
        <v>78</v>
      </c>
      <c r="AH8" t="s">
        <v>79</v>
      </c>
      <c r="AI8" t="s">
        <v>81</v>
      </c>
      <c r="AJ8" t="s">
        <v>80</v>
      </c>
      <c r="AL8" t="s">
        <v>57</v>
      </c>
      <c r="AM8" t="s">
        <v>91</v>
      </c>
      <c r="AN8" t="s">
        <v>92</v>
      </c>
      <c r="AO8" t="s">
        <v>93</v>
      </c>
    </row>
    <row r="9" spans="1:41" ht="12.75">
      <c r="A9" s="63">
        <v>1</v>
      </c>
      <c r="B9" s="64">
        <v>7</v>
      </c>
      <c r="C9" s="65">
        <v>6.7</v>
      </c>
      <c r="D9" s="65">
        <v>15.7</v>
      </c>
      <c r="E9" s="65">
        <v>6.2</v>
      </c>
      <c r="F9" s="66">
        <f aca="true" t="shared" si="0" ref="F9:F39">AVERAGE(D9:E9)</f>
        <v>10.95</v>
      </c>
      <c r="G9" s="67">
        <f>100*(AI9/AG9)</f>
        <v>95.56575448294066</v>
      </c>
      <c r="H9" s="67">
        <f aca="true" t="shared" si="1" ref="H9:H39">AJ9</f>
        <v>6.340994680137894</v>
      </c>
      <c r="I9" s="68">
        <v>2.6</v>
      </c>
      <c r="J9" s="66"/>
      <c r="K9" s="68">
        <v>9.9</v>
      </c>
      <c r="L9" s="65">
        <v>10.7</v>
      </c>
      <c r="M9" s="65">
        <v>11.9</v>
      </c>
      <c r="N9" s="65"/>
      <c r="O9" s="66"/>
      <c r="P9" s="69" t="s">
        <v>101</v>
      </c>
      <c r="Q9" s="70">
        <v>21</v>
      </c>
      <c r="R9" s="67"/>
      <c r="S9" s="67">
        <v>2.7</v>
      </c>
      <c r="T9" s="67">
        <v>2.4</v>
      </c>
      <c r="U9" s="71"/>
      <c r="V9" s="64">
        <v>1007</v>
      </c>
      <c r="W9" s="121">
        <f aca="true" t="shared" si="2" ref="W9:W39">V9+AT17</f>
        <v>1017.4811502273396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3" ref="AD9:AD33">IF((MAX($S$9:$S$39)=$S9),A9,0)</f>
        <v>0</v>
      </c>
      <c r="AE9">
        <f aca="true" t="shared" si="4" ref="AE9:AE39">IF((MAX($R$9:$R$39)=$R9),A9,0)</f>
        <v>1</v>
      </c>
      <c r="AG9">
        <f>6.107*EXP(17.38*(B9/(239+B9)))</f>
        <v>10.014043920115377</v>
      </c>
      <c r="AH9">
        <f aca="true" t="shared" si="5" ref="AH9:AH39">IF(V9&gt;=0,6.107*EXP(17.38*(C9/(239+C9))),6.107*EXP(22.44*(C9/(272.4+C9))))</f>
        <v>9.809696626511307</v>
      </c>
      <c r="AI9">
        <f aca="true" t="shared" si="6" ref="AI9:AI39">IF(C9&gt;=0,AH9-(0.000799*1000*(B9-C9)),AH9-(0.00072*1000*(B9-C9)))</f>
        <v>9.569996626511308</v>
      </c>
      <c r="AJ9">
        <f>239*LN(AI9/6.107)/(17.38-LN(AI9/6.107))</f>
        <v>6.340994680137894</v>
      </c>
      <c r="AL9">
        <f>COUNTIF(U9:U39,"&lt;1")</f>
        <v>0</v>
      </c>
      <c r="AM9">
        <f>COUNTIF(E9:E39,"&lt;0")</f>
        <v>0</v>
      </c>
      <c r="AN9">
        <f>COUNTIF(I9:I39,"&lt;0")</f>
        <v>3</v>
      </c>
      <c r="AO9">
        <f>COUNTIF(Q9:Q39,"&gt;=39")</f>
        <v>0</v>
      </c>
    </row>
    <row r="10" spans="1:36" ht="12.75">
      <c r="A10" s="72">
        <v>2</v>
      </c>
      <c r="B10" s="73">
        <v>11.7</v>
      </c>
      <c r="C10" s="74">
        <v>10.6</v>
      </c>
      <c r="D10" s="74">
        <v>14.6</v>
      </c>
      <c r="E10" s="74">
        <v>8.1</v>
      </c>
      <c r="F10" s="75">
        <f t="shared" si="0"/>
        <v>11.35</v>
      </c>
      <c r="G10" s="67">
        <f aca="true" t="shared" si="7" ref="G10:G39">100*(AI10/AG10)</f>
        <v>86.56309516639628</v>
      </c>
      <c r="H10" s="76">
        <f t="shared" si="1"/>
        <v>9.535531414639344</v>
      </c>
      <c r="I10" s="77">
        <v>3.3</v>
      </c>
      <c r="J10" s="75"/>
      <c r="K10" s="77">
        <v>12.3</v>
      </c>
      <c r="L10" s="74">
        <v>11.9</v>
      </c>
      <c r="M10" s="74">
        <v>11.9</v>
      </c>
      <c r="N10" s="74"/>
      <c r="O10" s="75"/>
      <c r="P10" s="78" t="s">
        <v>102</v>
      </c>
      <c r="Q10" s="79">
        <v>25</v>
      </c>
      <c r="R10" s="76"/>
      <c r="S10" s="76">
        <v>9.7</v>
      </c>
      <c r="T10" s="76">
        <v>0.9</v>
      </c>
      <c r="U10" s="80"/>
      <c r="V10" s="73">
        <v>1003</v>
      </c>
      <c r="W10" s="121">
        <f t="shared" si="2"/>
        <v>1013.2662376466097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13.743260220579202</v>
      </c>
      <c r="AH10">
        <f t="shared" si="5"/>
        <v>12.775491423705457</v>
      </c>
      <c r="AI10">
        <f t="shared" si="6"/>
        <v>11.896591423705457</v>
      </c>
      <c r="AJ10">
        <f aca="true" t="shared" si="12" ref="AJ10:AJ39">239*LN(AI10/6.107)/(17.38-LN(AI10/6.107))</f>
        <v>9.535531414639344</v>
      </c>
    </row>
    <row r="11" spans="1:36" ht="12.75">
      <c r="A11" s="63">
        <v>3</v>
      </c>
      <c r="B11" s="64">
        <v>10.9</v>
      </c>
      <c r="C11" s="65">
        <v>10.2</v>
      </c>
      <c r="D11" s="65">
        <v>15.7</v>
      </c>
      <c r="E11" s="65">
        <v>8.1</v>
      </c>
      <c r="F11" s="66">
        <f t="shared" si="0"/>
        <v>11.899999999999999</v>
      </c>
      <c r="G11" s="67">
        <f t="shared" si="7"/>
        <v>91.14692514766551</v>
      </c>
      <c r="H11" s="67">
        <f t="shared" si="1"/>
        <v>9.514082968609618</v>
      </c>
      <c r="I11" s="68">
        <v>3.5</v>
      </c>
      <c r="J11" s="66"/>
      <c r="K11" s="68">
        <v>11.8</v>
      </c>
      <c r="L11" s="65">
        <v>11.3</v>
      </c>
      <c r="M11" s="65">
        <v>11.6</v>
      </c>
      <c r="N11" s="65"/>
      <c r="O11" s="66"/>
      <c r="P11" s="69" t="s">
        <v>103</v>
      </c>
      <c r="Q11" s="70">
        <v>27</v>
      </c>
      <c r="R11" s="67"/>
      <c r="S11" s="67">
        <v>7.3</v>
      </c>
      <c r="T11" s="67">
        <v>9.5</v>
      </c>
      <c r="U11" s="71"/>
      <c r="V11" s="64">
        <v>1001</v>
      </c>
      <c r="W11" s="121">
        <f t="shared" si="2"/>
        <v>1011.2747955747041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13.033290380870474</v>
      </c>
      <c r="AH11">
        <f t="shared" si="5"/>
        <v>12.4387434277299</v>
      </c>
      <c r="AI11">
        <f t="shared" si="6"/>
        <v>11.8794434277299</v>
      </c>
      <c r="AJ11">
        <f t="shared" si="12"/>
        <v>9.514082968609618</v>
      </c>
    </row>
    <row r="12" spans="1:36" ht="12.75">
      <c r="A12" s="72">
        <v>4</v>
      </c>
      <c r="B12" s="73">
        <v>15.3</v>
      </c>
      <c r="C12" s="74">
        <v>14.3</v>
      </c>
      <c r="D12" s="74">
        <v>15.1</v>
      </c>
      <c r="E12" s="74">
        <v>14</v>
      </c>
      <c r="F12" s="75">
        <f t="shared" si="0"/>
        <v>14.55</v>
      </c>
      <c r="G12" s="67">
        <f t="shared" si="7"/>
        <v>89.15669235339377</v>
      </c>
      <c r="H12" s="76">
        <f t="shared" si="1"/>
        <v>13.525603960016445</v>
      </c>
      <c r="I12" s="77">
        <v>11.5</v>
      </c>
      <c r="J12" s="75"/>
      <c r="K12" s="77">
        <v>14.2</v>
      </c>
      <c r="L12" s="74">
        <v>13.8</v>
      </c>
      <c r="M12" s="74">
        <v>13.7</v>
      </c>
      <c r="N12" s="74"/>
      <c r="O12" s="75"/>
      <c r="P12" s="78" t="s">
        <v>103</v>
      </c>
      <c r="Q12" s="79">
        <v>33</v>
      </c>
      <c r="R12" s="76"/>
      <c r="S12" s="76">
        <v>2</v>
      </c>
      <c r="T12" s="76">
        <v>0.5</v>
      </c>
      <c r="U12" s="80"/>
      <c r="V12" s="73">
        <v>988.5</v>
      </c>
      <c r="W12" s="121">
        <f t="shared" si="2"/>
        <v>998.4908025696155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17.376281118859826</v>
      </c>
      <c r="AH12">
        <f t="shared" si="5"/>
        <v>16.291117499602702</v>
      </c>
      <c r="AI12">
        <f t="shared" si="6"/>
        <v>15.492117499602703</v>
      </c>
      <c r="AJ12">
        <f t="shared" si="12"/>
        <v>13.525603960016445</v>
      </c>
    </row>
    <row r="13" spans="1:36" ht="12.75">
      <c r="A13" s="63">
        <v>5</v>
      </c>
      <c r="B13" s="64">
        <v>8.8</v>
      </c>
      <c r="C13" s="65">
        <v>8.1</v>
      </c>
      <c r="D13" s="65">
        <v>16.7</v>
      </c>
      <c r="E13" s="65">
        <v>7</v>
      </c>
      <c r="F13" s="66">
        <f t="shared" si="0"/>
        <v>11.85</v>
      </c>
      <c r="G13" s="67">
        <f t="shared" si="7"/>
        <v>90.42186204582615</v>
      </c>
      <c r="H13" s="67">
        <f t="shared" si="1"/>
        <v>7.320499468754582</v>
      </c>
      <c r="I13" s="68">
        <v>3.5</v>
      </c>
      <c r="J13" s="66"/>
      <c r="K13" s="68">
        <v>9.2</v>
      </c>
      <c r="L13" s="65">
        <v>9.7</v>
      </c>
      <c r="M13" s="65">
        <v>10.8</v>
      </c>
      <c r="N13" s="65"/>
      <c r="O13" s="66"/>
      <c r="P13" s="69" t="s">
        <v>103</v>
      </c>
      <c r="Q13" s="70">
        <v>31</v>
      </c>
      <c r="R13" s="67"/>
      <c r="S13" s="67">
        <v>0.2</v>
      </c>
      <c r="T13" s="67">
        <v>0.1</v>
      </c>
      <c r="U13" s="71"/>
      <c r="V13" s="64">
        <v>997</v>
      </c>
      <c r="W13" s="121">
        <f t="shared" si="2"/>
        <v>1007.3104193868915</v>
      </c>
      <c r="X13" s="127">
        <v>0</v>
      </c>
      <c r="Y13" s="134">
        <v>0</v>
      </c>
      <c r="Z13" s="127">
        <v>0</v>
      </c>
      <c r="AA13">
        <f t="shared" si="8"/>
        <v>5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11.32081514642534</v>
      </c>
      <c r="AH13">
        <f t="shared" si="5"/>
        <v>10.795791854163713</v>
      </c>
      <c r="AI13">
        <f t="shared" si="6"/>
        <v>10.236491854163713</v>
      </c>
      <c r="AJ13">
        <f t="shared" si="12"/>
        <v>7.320499468754582</v>
      </c>
    </row>
    <row r="14" spans="1:36" ht="12.75">
      <c r="A14" s="72">
        <v>6</v>
      </c>
      <c r="B14" s="73">
        <v>8.6</v>
      </c>
      <c r="C14" s="74">
        <v>7.3</v>
      </c>
      <c r="D14" s="74">
        <v>14.3</v>
      </c>
      <c r="E14" s="74">
        <v>8.5</v>
      </c>
      <c r="F14" s="75">
        <f t="shared" si="0"/>
        <v>11.4</v>
      </c>
      <c r="G14" s="67">
        <f t="shared" si="7"/>
        <v>82.22575708315347</v>
      </c>
      <c r="H14" s="76">
        <f t="shared" si="1"/>
        <v>5.744967319280479</v>
      </c>
      <c r="I14" s="77">
        <v>5.5</v>
      </c>
      <c r="J14" s="75"/>
      <c r="K14" s="77">
        <v>8.9</v>
      </c>
      <c r="L14" s="74">
        <v>9.3</v>
      </c>
      <c r="M14" s="74">
        <v>10.4</v>
      </c>
      <c r="N14" s="74"/>
      <c r="O14" s="75"/>
      <c r="P14" s="78" t="s">
        <v>101</v>
      </c>
      <c r="Q14" s="79">
        <v>22</v>
      </c>
      <c r="R14" s="76"/>
      <c r="S14" s="76">
        <v>1.1</v>
      </c>
      <c r="T14" s="76">
        <v>0.3</v>
      </c>
      <c r="U14" s="80"/>
      <c r="V14" s="73">
        <v>998</v>
      </c>
      <c r="W14" s="121">
        <f t="shared" si="2"/>
        <v>1008.3281312333175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11.16856191408211</v>
      </c>
      <c r="AH14">
        <f t="shared" si="5"/>
        <v>10.22213458915475</v>
      </c>
      <c r="AI14">
        <f t="shared" si="6"/>
        <v>9.18343458915475</v>
      </c>
      <c r="AJ14">
        <f t="shared" si="12"/>
        <v>5.744967319280479</v>
      </c>
    </row>
    <row r="15" spans="1:36" ht="12.75">
      <c r="A15" s="63">
        <v>7</v>
      </c>
      <c r="B15" s="64">
        <v>7.6</v>
      </c>
      <c r="C15" s="65">
        <v>6.7</v>
      </c>
      <c r="D15" s="65">
        <v>15.4</v>
      </c>
      <c r="E15" s="65">
        <v>5.7</v>
      </c>
      <c r="F15" s="66">
        <f t="shared" si="0"/>
        <v>10.55</v>
      </c>
      <c r="G15" s="67">
        <f t="shared" si="7"/>
        <v>87.12452478890066</v>
      </c>
      <c r="H15" s="67">
        <f t="shared" si="1"/>
        <v>5.598532311485727</v>
      </c>
      <c r="I15" s="68">
        <v>2.7</v>
      </c>
      <c r="J15" s="66"/>
      <c r="K15" s="68">
        <v>8.8</v>
      </c>
      <c r="L15" s="65">
        <v>9</v>
      </c>
      <c r="M15" s="65">
        <v>9.8</v>
      </c>
      <c r="N15" s="65"/>
      <c r="O15" s="66"/>
      <c r="P15" s="69" t="s">
        <v>103</v>
      </c>
      <c r="Q15" s="70">
        <v>15</v>
      </c>
      <c r="R15" s="67"/>
      <c r="S15" s="67">
        <v>0</v>
      </c>
      <c r="T15" s="67">
        <v>0</v>
      </c>
      <c r="U15" s="71"/>
      <c r="V15" s="64">
        <v>1003</v>
      </c>
      <c r="W15" s="121">
        <f t="shared" si="2"/>
        <v>1013.4170712825874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10.434027213964692</v>
      </c>
      <c r="AH15">
        <f t="shared" si="5"/>
        <v>9.809696626511307</v>
      </c>
      <c r="AI15">
        <f t="shared" si="6"/>
        <v>9.090596626511308</v>
      </c>
      <c r="AJ15">
        <f t="shared" si="12"/>
        <v>5.598532311485727</v>
      </c>
    </row>
    <row r="16" spans="1:36" ht="12.75">
      <c r="A16" s="72">
        <v>8</v>
      </c>
      <c r="B16" s="73">
        <v>6.1</v>
      </c>
      <c r="C16" s="74">
        <v>5.7</v>
      </c>
      <c r="D16" s="74">
        <v>14.7</v>
      </c>
      <c r="E16" s="74">
        <v>2.8</v>
      </c>
      <c r="F16" s="75">
        <f t="shared" si="0"/>
        <v>8.75</v>
      </c>
      <c r="G16" s="67">
        <f t="shared" si="7"/>
        <v>93.87203412538315</v>
      </c>
      <c r="H16" s="76">
        <f t="shared" si="1"/>
        <v>5.188834427748179</v>
      </c>
      <c r="I16" s="77">
        <v>-0.5</v>
      </c>
      <c r="J16" s="75"/>
      <c r="K16" s="77">
        <v>8.2</v>
      </c>
      <c r="L16" s="74">
        <v>8.6</v>
      </c>
      <c r="M16" s="74">
        <v>9.3</v>
      </c>
      <c r="N16" s="74"/>
      <c r="O16" s="75"/>
      <c r="P16" s="78" t="s">
        <v>107</v>
      </c>
      <c r="Q16" s="79">
        <v>19</v>
      </c>
      <c r="R16" s="76"/>
      <c r="S16" s="76">
        <v>0</v>
      </c>
      <c r="T16" s="76">
        <v>0</v>
      </c>
      <c r="U16" s="80"/>
      <c r="V16" s="73">
        <v>1008</v>
      </c>
      <c r="W16" s="121">
        <f t="shared" si="2"/>
        <v>1018.5255778824411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9.41200153393066</v>
      </c>
      <c r="AH16">
        <f t="shared" si="5"/>
        <v>9.154837291812974</v>
      </c>
      <c r="AI16">
        <f t="shared" si="6"/>
        <v>8.835237291812975</v>
      </c>
      <c r="AJ16">
        <f t="shared" si="12"/>
        <v>5.188834427748179</v>
      </c>
    </row>
    <row r="17" spans="1:46" ht="12.75">
      <c r="A17" s="63">
        <v>9</v>
      </c>
      <c r="B17" s="64">
        <v>9.6</v>
      </c>
      <c r="C17" s="65">
        <v>8.6</v>
      </c>
      <c r="D17" s="65">
        <v>14</v>
      </c>
      <c r="E17" s="65">
        <v>5.8</v>
      </c>
      <c r="F17" s="66">
        <f t="shared" si="0"/>
        <v>9.9</v>
      </c>
      <c r="G17" s="67">
        <f t="shared" si="7"/>
        <v>86.7871756784004</v>
      </c>
      <c r="H17" s="67">
        <f t="shared" si="1"/>
        <v>7.509301973717697</v>
      </c>
      <c r="I17" s="68">
        <v>0.9</v>
      </c>
      <c r="J17" s="66"/>
      <c r="K17" s="68">
        <v>8.8</v>
      </c>
      <c r="L17" s="65">
        <v>8.9</v>
      </c>
      <c r="M17" s="65">
        <v>9.5</v>
      </c>
      <c r="N17" s="65"/>
      <c r="O17" s="66"/>
      <c r="P17" s="69" t="s">
        <v>108</v>
      </c>
      <c r="Q17" s="70">
        <v>25</v>
      </c>
      <c r="R17" s="67"/>
      <c r="S17" s="67">
        <v>0</v>
      </c>
      <c r="T17" s="67">
        <v>0</v>
      </c>
      <c r="U17" s="71"/>
      <c r="V17" s="64">
        <v>1012</v>
      </c>
      <c r="W17" s="121">
        <f t="shared" si="2"/>
        <v>1022.435752227186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11.948265205112428</v>
      </c>
      <c r="AH17">
        <f t="shared" si="5"/>
        <v>11.16856191408211</v>
      </c>
      <c r="AI17">
        <f t="shared" si="6"/>
        <v>10.36956191408211</v>
      </c>
      <c r="AJ17">
        <f t="shared" si="12"/>
        <v>7.509301973717697</v>
      </c>
      <c r="AT17">
        <f aca="true" t="shared" si="13" ref="AT17:AT47">V9*(10^(85/(18429.1+(67.53*B9)+(0.003*31)))-1)</f>
        <v>10.481150227339638</v>
      </c>
    </row>
    <row r="18" spans="1:46" ht="12.75">
      <c r="A18" s="72">
        <v>10</v>
      </c>
      <c r="B18" s="73">
        <v>10.3</v>
      </c>
      <c r="C18" s="74">
        <v>9.3</v>
      </c>
      <c r="D18" s="74">
        <v>15.3</v>
      </c>
      <c r="E18" s="74">
        <v>8.1</v>
      </c>
      <c r="F18" s="75">
        <f t="shared" si="0"/>
        <v>11.7</v>
      </c>
      <c r="G18" s="67">
        <f t="shared" si="7"/>
        <v>87.12911754338336</v>
      </c>
      <c r="H18" s="76">
        <f t="shared" si="1"/>
        <v>8.255422202704816</v>
      </c>
      <c r="I18" s="77">
        <v>4.2</v>
      </c>
      <c r="J18" s="75"/>
      <c r="K18" s="77">
        <v>10.7</v>
      </c>
      <c r="L18" s="74">
        <v>10.1</v>
      </c>
      <c r="M18" s="74">
        <v>10.2</v>
      </c>
      <c r="N18" s="74"/>
      <c r="O18" s="75"/>
      <c r="P18" s="78" t="s">
        <v>108</v>
      </c>
      <c r="Q18" s="79">
        <v>27</v>
      </c>
      <c r="R18" s="76"/>
      <c r="S18" s="76">
        <v>0</v>
      </c>
      <c r="T18" s="76">
        <v>0</v>
      </c>
      <c r="U18" s="80"/>
      <c r="V18" s="73">
        <v>1008</v>
      </c>
      <c r="W18" s="121">
        <f t="shared" si="2"/>
        <v>1018.368680219056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12.522189626588666</v>
      </c>
      <c r="AH18">
        <f t="shared" si="5"/>
        <v>11.709473318755796</v>
      </c>
      <c r="AI18">
        <f t="shared" si="6"/>
        <v>10.910473318755797</v>
      </c>
      <c r="AJ18">
        <f t="shared" si="12"/>
        <v>8.255422202704816</v>
      </c>
      <c r="AT18">
        <f t="shared" si="13"/>
        <v>10.26623764660978</v>
      </c>
    </row>
    <row r="19" spans="1:46" ht="12.75">
      <c r="A19" s="63">
        <v>11</v>
      </c>
      <c r="B19" s="64">
        <v>7.4</v>
      </c>
      <c r="C19" s="65">
        <v>6.5</v>
      </c>
      <c r="D19" s="65">
        <v>14</v>
      </c>
      <c r="E19" s="65">
        <v>7.2</v>
      </c>
      <c r="F19" s="66">
        <f t="shared" si="0"/>
        <v>10.6</v>
      </c>
      <c r="G19" s="67">
        <f t="shared" si="7"/>
        <v>87.02021173827924</v>
      </c>
      <c r="H19" s="67">
        <f t="shared" si="1"/>
        <v>5.384538172191468</v>
      </c>
      <c r="I19" s="68">
        <v>3.4</v>
      </c>
      <c r="J19" s="66"/>
      <c r="K19" s="68">
        <v>8.2</v>
      </c>
      <c r="L19" s="65">
        <v>8.7</v>
      </c>
      <c r="M19" s="65">
        <v>9.6</v>
      </c>
      <c r="N19" s="65"/>
      <c r="O19" s="66"/>
      <c r="P19" s="69" t="s">
        <v>116</v>
      </c>
      <c r="Q19" s="70">
        <v>25</v>
      </c>
      <c r="R19" s="67"/>
      <c r="S19" s="67">
        <v>0</v>
      </c>
      <c r="T19" s="67">
        <v>0</v>
      </c>
      <c r="U19" s="71"/>
      <c r="V19" s="64">
        <v>1008</v>
      </c>
      <c r="W19" s="121">
        <f t="shared" si="2"/>
        <v>1018.4765092877935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10.29234011027384</v>
      </c>
      <c r="AH19">
        <f t="shared" si="5"/>
        <v>9.67551615678414</v>
      </c>
      <c r="AI19">
        <f t="shared" si="6"/>
        <v>8.956416156784138</v>
      </c>
      <c r="AJ19">
        <f t="shared" si="12"/>
        <v>5.384538172191468</v>
      </c>
      <c r="AT19">
        <f t="shared" si="13"/>
        <v>10.27479557470409</v>
      </c>
    </row>
    <row r="20" spans="1:46" ht="12.75">
      <c r="A20" s="72">
        <v>12</v>
      </c>
      <c r="B20" s="73">
        <v>8.2</v>
      </c>
      <c r="C20" s="74">
        <v>7.5</v>
      </c>
      <c r="D20" s="74">
        <v>12.1</v>
      </c>
      <c r="E20" s="74">
        <v>7.4</v>
      </c>
      <c r="F20" s="75">
        <f t="shared" si="0"/>
        <v>9.75</v>
      </c>
      <c r="G20" s="67">
        <f t="shared" si="7"/>
        <v>90.19466935862228</v>
      </c>
      <c r="H20" s="76">
        <f t="shared" si="1"/>
        <v>6.6910693972468085</v>
      </c>
      <c r="I20" s="77">
        <v>5</v>
      </c>
      <c r="J20" s="75"/>
      <c r="K20" s="77">
        <v>9.5</v>
      </c>
      <c r="L20" s="74">
        <v>10.4</v>
      </c>
      <c r="M20" s="74">
        <v>10.1</v>
      </c>
      <c r="N20" s="74"/>
      <c r="O20" s="75"/>
      <c r="P20" s="78" t="s">
        <v>108</v>
      </c>
      <c r="Q20" s="79">
        <v>16</v>
      </c>
      <c r="R20" s="76"/>
      <c r="S20" s="76">
        <v>5.5</v>
      </c>
      <c r="T20" s="76">
        <v>6.9</v>
      </c>
      <c r="U20" s="80"/>
      <c r="V20" s="73">
        <v>1003</v>
      </c>
      <c r="W20" s="121">
        <f t="shared" si="2"/>
        <v>1013.3947218189725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10.869456390833992</v>
      </c>
      <c r="AH20">
        <f t="shared" si="5"/>
        <v>10.362970252792357</v>
      </c>
      <c r="AI20">
        <f t="shared" si="6"/>
        <v>9.803670252792358</v>
      </c>
      <c r="AJ20">
        <f t="shared" si="12"/>
        <v>6.6910693972468085</v>
      </c>
      <c r="AT20">
        <f t="shared" si="13"/>
        <v>9.990802569615582</v>
      </c>
    </row>
    <row r="21" spans="1:46" ht="12.75">
      <c r="A21" s="63">
        <v>13</v>
      </c>
      <c r="B21" s="64">
        <v>7.2</v>
      </c>
      <c r="C21" s="65">
        <v>7.1</v>
      </c>
      <c r="D21" s="65">
        <v>12.7</v>
      </c>
      <c r="E21" s="65">
        <v>7.2</v>
      </c>
      <c r="F21" s="66">
        <f t="shared" si="0"/>
        <v>9.95</v>
      </c>
      <c r="G21" s="67">
        <f t="shared" si="7"/>
        <v>98.52977083071734</v>
      </c>
      <c r="H21" s="67">
        <f t="shared" si="1"/>
        <v>6.9840542508483505</v>
      </c>
      <c r="I21" s="68">
        <v>4.9</v>
      </c>
      <c r="J21" s="66"/>
      <c r="K21" s="68">
        <v>9.2</v>
      </c>
      <c r="L21" s="65">
        <v>9.7</v>
      </c>
      <c r="M21" s="65">
        <v>10.4</v>
      </c>
      <c r="N21" s="65"/>
      <c r="O21" s="66"/>
      <c r="P21" s="69" t="s">
        <v>102</v>
      </c>
      <c r="Q21" s="70">
        <v>16</v>
      </c>
      <c r="R21" s="67"/>
      <c r="S21" s="67">
        <v>2.9</v>
      </c>
      <c r="T21" s="67">
        <v>2.6</v>
      </c>
      <c r="U21" s="71"/>
      <c r="V21" s="64">
        <v>997</v>
      </c>
      <c r="W21" s="121">
        <f t="shared" si="2"/>
        <v>1007.3696194619228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10.152351501423265</v>
      </c>
      <c r="AH21">
        <f t="shared" si="5"/>
        <v>10.082988668281233</v>
      </c>
      <c r="AI21">
        <f t="shared" si="6"/>
        <v>10.003088668281233</v>
      </c>
      <c r="AJ21">
        <f t="shared" si="12"/>
        <v>6.9840542508483505</v>
      </c>
      <c r="AT21">
        <f t="shared" si="13"/>
        <v>10.310419386891436</v>
      </c>
    </row>
    <row r="22" spans="1:46" ht="12.75">
      <c r="A22" s="72">
        <v>14</v>
      </c>
      <c r="B22" s="73">
        <v>7.1</v>
      </c>
      <c r="C22" s="74">
        <v>7</v>
      </c>
      <c r="D22" s="74">
        <v>13.4</v>
      </c>
      <c r="E22" s="74">
        <v>4.7</v>
      </c>
      <c r="F22" s="75">
        <f t="shared" si="0"/>
        <v>9.05</v>
      </c>
      <c r="G22" s="67">
        <f t="shared" si="7"/>
        <v>98.52380327834655</v>
      </c>
      <c r="H22" s="76">
        <f t="shared" si="1"/>
        <v>6.883347996992231</v>
      </c>
      <c r="I22" s="77">
        <v>0.8</v>
      </c>
      <c r="J22" s="75"/>
      <c r="K22" s="77">
        <v>9.1</v>
      </c>
      <c r="L22" s="74">
        <v>9.1</v>
      </c>
      <c r="M22" s="74">
        <v>9.3</v>
      </c>
      <c r="N22" s="74"/>
      <c r="O22" s="75"/>
      <c r="P22" s="78" t="s">
        <v>116</v>
      </c>
      <c r="Q22" s="79">
        <v>11</v>
      </c>
      <c r="R22" s="76"/>
      <c r="S22" s="76">
        <v>3.7</v>
      </c>
      <c r="T22" s="76">
        <v>1.8</v>
      </c>
      <c r="U22" s="80"/>
      <c r="V22" s="73">
        <v>989</v>
      </c>
      <c r="W22" s="121">
        <f t="shared" si="2"/>
        <v>999.2901056011715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10.082988668281233</v>
      </c>
      <c r="AH22">
        <f t="shared" si="5"/>
        <v>10.014043920115377</v>
      </c>
      <c r="AI22">
        <f t="shared" si="6"/>
        <v>9.934143920115377</v>
      </c>
      <c r="AJ22">
        <f t="shared" si="12"/>
        <v>6.883347996992231</v>
      </c>
      <c r="AT22">
        <f t="shared" si="13"/>
        <v>10.328131233317581</v>
      </c>
    </row>
    <row r="23" spans="1:46" ht="12.75">
      <c r="A23" s="63">
        <v>15</v>
      </c>
      <c r="B23" s="64">
        <v>6.1</v>
      </c>
      <c r="C23" s="65">
        <v>6</v>
      </c>
      <c r="D23" s="65">
        <v>11.3</v>
      </c>
      <c r="E23" s="65">
        <v>4.1</v>
      </c>
      <c r="F23" s="66">
        <f t="shared" si="0"/>
        <v>7.7</v>
      </c>
      <c r="G23" s="67">
        <f t="shared" si="7"/>
        <v>98.46173817071555</v>
      </c>
      <c r="H23" s="67">
        <f t="shared" si="1"/>
        <v>5.8760072100054055</v>
      </c>
      <c r="I23" s="68">
        <v>0.4</v>
      </c>
      <c r="J23" s="66"/>
      <c r="K23" s="68">
        <v>8.7</v>
      </c>
      <c r="L23" s="65">
        <v>8.8</v>
      </c>
      <c r="M23" s="65">
        <v>9.5</v>
      </c>
      <c r="N23" s="65"/>
      <c r="O23" s="66"/>
      <c r="P23" s="69" t="s">
        <v>117</v>
      </c>
      <c r="Q23" s="70">
        <v>20</v>
      </c>
      <c r="R23" s="67"/>
      <c r="S23" s="67">
        <v>7.2</v>
      </c>
      <c r="T23" s="67">
        <v>5.2</v>
      </c>
      <c r="U23" s="71"/>
      <c r="V23" s="64">
        <v>988</v>
      </c>
      <c r="W23" s="121">
        <f t="shared" si="2"/>
        <v>998.3167370514403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9.41200153393066</v>
      </c>
      <c r="AH23">
        <f t="shared" si="5"/>
        <v>9.347120306962537</v>
      </c>
      <c r="AI23">
        <f t="shared" si="6"/>
        <v>9.267220306962537</v>
      </c>
      <c r="AJ23">
        <f t="shared" si="12"/>
        <v>5.8760072100054055</v>
      </c>
      <c r="AT23">
        <f t="shared" si="13"/>
        <v>10.417071282587385</v>
      </c>
    </row>
    <row r="24" spans="1:46" ht="12.75">
      <c r="A24" s="72">
        <v>16</v>
      </c>
      <c r="B24" s="73">
        <v>8.4</v>
      </c>
      <c r="C24" s="74">
        <v>8.1</v>
      </c>
      <c r="D24" s="74">
        <v>11</v>
      </c>
      <c r="E24" s="74">
        <v>6.1</v>
      </c>
      <c r="F24" s="75">
        <f t="shared" si="0"/>
        <v>8.55</v>
      </c>
      <c r="G24" s="67">
        <f t="shared" si="7"/>
        <v>95.80669416438029</v>
      </c>
      <c r="H24" s="76">
        <f t="shared" si="1"/>
        <v>7.770391652229757</v>
      </c>
      <c r="I24" s="77">
        <v>5.3</v>
      </c>
      <c r="J24" s="75"/>
      <c r="K24" s="77">
        <v>10.5</v>
      </c>
      <c r="L24" s="74">
        <v>10</v>
      </c>
      <c r="M24" s="74">
        <v>10.1</v>
      </c>
      <c r="N24" s="74"/>
      <c r="O24" s="75"/>
      <c r="P24" s="78" t="s">
        <v>117</v>
      </c>
      <c r="Q24" s="79">
        <v>18</v>
      </c>
      <c r="R24" s="76"/>
      <c r="S24" s="76">
        <v>2</v>
      </c>
      <c r="T24" s="76"/>
      <c r="U24" s="80"/>
      <c r="V24" s="73">
        <v>988</v>
      </c>
      <c r="W24" s="121">
        <f t="shared" si="2"/>
        <v>998.2319499241653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0</v>
      </c>
      <c r="AD24">
        <f t="shared" si="3"/>
        <v>0</v>
      </c>
      <c r="AE24">
        <f t="shared" si="4"/>
        <v>16</v>
      </c>
      <c r="AG24">
        <f t="shared" si="11"/>
        <v>11.018115118398828</v>
      </c>
      <c r="AH24">
        <f t="shared" si="5"/>
        <v>10.795791854163713</v>
      </c>
      <c r="AI24">
        <f t="shared" si="6"/>
        <v>10.556091854163713</v>
      </c>
      <c r="AJ24">
        <f t="shared" si="12"/>
        <v>7.770391652229757</v>
      </c>
      <c r="AT24">
        <f t="shared" si="13"/>
        <v>10.52557788244113</v>
      </c>
    </row>
    <row r="25" spans="1:46" ht="12.75">
      <c r="A25" s="63">
        <v>17</v>
      </c>
      <c r="B25" s="64">
        <v>8.8</v>
      </c>
      <c r="C25" s="65">
        <v>7.8</v>
      </c>
      <c r="D25" s="65">
        <v>11.4</v>
      </c>
      <c r="E25" s="65">
        <v>7.2</v>
      </c>
      <c r="F25" s="66">
        <f t="shared" si="0"/>
        <v>9.3</v>
      </c>
      <c r="G25" s="67">
        <f t="shared" si="7"/>
        <v>86.37567437679003</v>
      </c>
      <c r="H25" s="67">
        <f t="shared" si="1"/>
        <v>6.65361333202298</v>
      </c>
      <c r="I25" s="68">
        <v>5.3</v>
      </c>
      <c r="J25" s="66"/>
      <c r="K25" s="68">
        <v>10</v>
      </c>
      <c r="L25" s="65">
        <v>9.7</v>
      </c>
      <c r="M25" s="65">
        <v>9.9</v>
      </c>
      <c r="N25" s="65"/>
      <c r="O25" s="66"/>
      <c r="P25" s="69" t="s">
        <v>101</v>
      </c>
      <c r="Q25" s="70">
        <v>26</v>
      </c>
      <c r="R25" s="67"/>
      <c r="S25" s="67" t="s">
        <v>126</v>
      </c>
      <c r="T25" s="67">
        <v>0</v>
      </c>
      <c r="U25" s="71"/>
      <c r="V25" s="64">
        <v>993.5</v>
      </c>
      <c r="W25" s="121">
        <f t="shared" si="2"/>
        <v>1003.7742243338782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11.32081514642534</v>
      </c>
      <c r="AH25">
        <f t="shared" si="5"/>
        <v>10.57743042767468</v>
      </c>
      <c r="AI25">
        <f t="shared" si="6"/>
        <v>9.778430427674678</v>
      </c>
      <c r="AJ25">
        <f t="shared" si="12"/>
        <v>6.65361333202298</v>
      </c>
      <c r="AT25">
        <f t="shared" si="13"/>
        <v>10.435752227185965</v>
      </c>
    </row>
    <row r="26" spans="1:46" ht="12.75">
      <c r="A26" s="72">
        <v>18</v>
      </c>
      <c r="B26" s="73">
        <v>7.2</v>
      </c>
      <c r="C26" s="74">
        <v>6.8</v>
      </c>
      <c r="D26" s="74">
        <v>13.1</v>
      </c>
      <c r="E26" s="74">
        <v>7.2</v>
      </c>
      <c r="F26" s="75">
        <f t="shared" si="0"/>
        <v>10.15</v>
      </c>
      <c r="G26" s="67">
        <f t="shared" si="7"/>
        <v>94.14370694977356</v>
      </c>
      <c r="H26" s="76">
        <f t="shared" si="1"/>
        <v>6.322516335882829</v>
      </c>
      <c r="I26" s="77">
        <v>3.8</v>
      </c>
      <c r="J26" s="75"/>
      <c r="K26" s="77">
        <v>9</v>
      </c>
      <c r="L26" s="74">
        <v>9.1</v>
      </c>
      <c r="M26" s="74">
        <v>9.8</v>
      </c>
      <c r="N26" s="74"/>
      <c r="O26" s="75"/>
      <c r="P26" s="78" t="s">
        <v>101</v>
      </c>
      <c r="Q26" s="79">
        <v>14</v>
      </c>
      <c r="R26" s="76"/>
      <c r="S26" s="76">
        <v>0</v>
      </c>
      <c r="T26" s="76">
        <v>0</v>
      </c>
      <c r="U26" s="80"/>
      <c r="V26" s="73">
        <v>998</v>
      </c>
      <c r="W26" s="121">
        <f t="shared" si="2"/>
        <v>1008.3800202838504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10.152351501423265</v>
      </c>
      <c r="AH26">
        <f t="shared" si="5"/>
        <v>9.877400046010854</v>
      </c>
      <c r="AI26">
        <f t="shared" si="6"/>
        <v>9.557800046010854</v>
      </c>
      <c r="AJ26">
        <f t="shared" si="12"/>
        <v>6.322516335882829</v>
      </c>
      <c r="AT26">
        <f t="shared" si="13"/>
        <v>10.368680219056035</v>
      </c>
    </row>
    <row r="27" spans="1:46" ht="12.75">
      <c r="A27" s="63">
        <v>19</v>
      </c>
      <c r="B27" s="64">
        <v>4.6</v>
      </c>
      <c r="C27" s="65">
        <v>4.2</v>
      </c>
      <c r="D27" s="65">
        <v>10.2</v>
      </c>
      <c r="E27" s="65">
        <v>2.3</v>
      </c>
      <c r="F27" s="66">
        <f t="shared" si="0"/>
        <v>6.25</v>
      </c>
      <c r="G27" s="67">
        <f t="shared" si="7"/>
        <v>93.4652163177719</v>
      </c>
      <c r="H27" s="67">
        <f t="shared" si="1"/>
        <v>3.638359738266425</v>
      </c>
      <c r="I27" s="68">
        <v>-2</v>
      </c>
      <c r="J27" s="66"/>
      <c r="K27" s="68">
        <v>5.2</v>
      </c>
      <c r="L27" s="65">
        <v>6.8</v>
      </c>
      <c r="M27" s="65">
        <v>8</v>
      </c>
      <c r="N27" s="65"/>
      <c r="O27" s="66"/>
      <c r="P27" s="69" t="s">
        <v>125</v>
      </c>
      <c r="Q27" s="70">
        <v>14</v>
      </c>
      <c r="R27" s="67"/>
      <c r="S27" s="67">
        <v>10</v>
      </c>
      <c r="T27" s="67">
        <v>8.6</v>
      </c>
      <c r="U27" s="71"/>
      <c r="V27" s="64">
        <v>995</v>
      </c>
      <c r="W27" s="121">
        <f t="shared" si="2"/>
        <v>1005.4462856102826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19</v>
      </c>
      <c r="AC27">
        <f t="shared" si="10"/>
        <v>19</v>
      </c>
      <c r="AD27">
        <f t="shared" si="3"/>
        <v>0</v>
      </c>
      <c r="AE27">
        <f t="shared" si="4"/>
        <v>19</v>
      </c>
      <c r="AG27">
        <f t="shared" si="11"/>
        <v>8.479312848497392</v>
      </c>
      <c r="AH27">
        <f t="shared" si="5"/>
        <v>8.244808096108713</v>
      </c>
      <c r="AI27">
        <f t="shared" si="6"/>
        <v>7.9252080961087135</v>
      </c>
      <c r="AJ27">
        <f t="shared" si="12"/>
        <v>3.638359738266425</v>
      </c>
      <c r="AT27">
        <f t="shared" si="13"/>
        <v>10.476509287793519</v>
      </c>
    </row>
    <row r="28" spans="1:46" ht="12.75">
      <c r="A28" s="72">
        <v>20</v>
      </c>
      <c r="B28" s="73">
        <v>9.8</v>
      </c>
      <c r="C28" s="74">
        <v>9.6</v>
      </c>
      <c r="D28" s="74">
        <v>14</v>
      </c>
      <c r="E28" s="74">
        <v>7.1</v>
      </c>
      <c r="F28" s="75">
        <f t="shared" si="0"/>
        <v>10.55</v>
      </c>
      <c r="G28" s="67">
        <f t="shared" si="7"/>
        <v>97.34623601085192</v>
      </c>
      <c r="H28" s="76">
        <f t="shared" si="1"/>
        <v>9.399830833168876</v>
      </c>
      <c r="I28" s="77">
        <v>1.1</v>
      </c>
      <c r="J28" s="75"/>
      <c r="K28" s="77">
        <v>9.3</v>
      </c>
      <c r="L28" s="74">
        <v>9.3</v>
      </c>
      <c r="M28" s="74">
        <v>10</v>
      </c>
      <c r="N28" s="74"/>
      <c r="O28" s="75"/>
      <c r="P28" s="78" t="s">
        <v>103</v>
      </c>
      <c r="Q28" s="79">
        <v>37</v>
      </c>
      <c r="R28" s="76"/>
      <c r="S28" s="76">
        <v>7.3</v>
      </c>
      <c r="T28" s="76">
        <v>7.6</v>
      </c>
      <c r="U28" s="80"/>
      <c r="V28" s="73">
        <v>988</v>
      </c>
      <c r="W28" s="121">
        <f t="shared" si="2"/>
        <v>998.1810192916156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12.109831554040031</v>
      </c>
      <c r="AH28">
        <f t="shared" si="5"/>
        <v>11.948265205112428</v>
      </c>
      <c r="AI28">
        <f t="shared" si="6"/>
        <v>11.788465205112427</v>
      </c>
      <c r="AJ28">
        <f t="shared" si="12"/>
        <v>9.399830833168876</v>
      </c>
      <c r="AT28">
        <f t="shared" si="13"/>
        <v>10.394721818972439</v>
      </c>
    </row>
    <row r="29" spans="1:46" ht="12.75">
      <c r="A29" s="63">
        <v>21</v>
      </c>
      <c r="B29" s="64">
        <v>6.9</v>
      </c>
      <c r="C29" s="65">
        <v>5.5</v>
      </c>
      <c r="D29" s="65">
        <v>13.8</v>
      </c>
      <c r="E29" s="65">
        <v>6.5</v>
      </c>
      <c r="F29" s="66">
        <f t="shared" si="0"/>
        <v>10.15</v>
      </c>
      <c r="G29" s="67">
        <f t="shared" si="7"/>
        <v>79.53328966430259</v>
      </c>
      <c r="H29" s="67">
        <f t="shared" si="1"/>
        <v>3.611130394664412</v>
      </c>
      <c r="I29" s="68">
        <v>4.2</v>
      </c>
      <c r="J29" s="66"/>
      <c r="K29" s="68">
        <v>7.6</v>
      </c>
      <c r="L29" s="65">
        <v>8.2</v>
      </c>
      <c r="M29" s="65">
        <v>9.2</v>
      </c>
      <c r="N29" s="65"/>
      <c r="O29" s="66"/>
      <c r="P29" s="69" t="s">
        <v>103</v>
      </c>
      <c r="Q29" s="70">
        <v>34</v>
      </c>
      <c r="R29" s="67"/>
      <c r="S29" s="67">
        <v>10.3</v>
      </c>
      <c r="T29" s="67">
        <v>3.6</v>
      </c>
      <c r="U29" s="71"/>
      <c r="V29" s="64">
        <v>989</v>
      </c>
      <c r="W29" s="121">
        <f t="shared" si="2"/>
        <v>999.2974989900322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9.945515096468517</v>
      </c>
      <c r="AH29">
        <f t="shared" si="5"/>
        <v>9.028595330281249</v>
      </c>
      <c r="AI29">
        <f t="shared" si="6"/>
        <v>7.909995330281248</v>
      </c>
      <c r="AJ29">
        <f t="shared" si="12"/>
        <v>3.611130394664412</v>
      </c>
      <c r="AT29">
        <f t="shared" si="13"/>
        <v>10.369619461922744</v>
      </c>
    </row>
    <row r="30" spans="1:46" ht="12.75">
      <c r="A30" s="72">
        <v>22</v>
      </c>
      <c r="B30" s="73">
        <v>10</v>
      </c>
      <c r="C30" s="74">
        <v>9.6</v>
      </c>
      <c r="D30" s="74">
        <v>15</v>
      </c>
      <c r="E30" s="74">
        <v>6.9</v>
      </c>
      <c r="F30" s="75">
        <f t="shared" si="0"/>
        <v>10.95</v>
      </c>
      <c r="G30" s="67">
        <f t="shared" si="7"/>
        <v>94.74752782998023</v>
      </c>
      <c r="H30" s="76">
        <f t="shared" si="1"/>
        <v>9.197258355415647</v>
      </c>
      <c r="I30" s="77">
        <v>5.5</v>
      </c>
      <c r="J30" s="75"/>
      <c r="K30" s="77">
        <v>10.2</v>
      </c>
      <c r="L30" s="74">
        <v>9.8</v>
      </c>
      <c r="M30" s="74">
        <v>9.8</v>
      </c>
      <c r="N30" s="74"/>
      <c r="O30" s="75"/>
      <c r="P30" s="78" t="s">
        <v>103</v>
      </c>
      <c r="Q30" s="79">
        <v>37</v>
      </c>
      <c r="R30" s="76"/>
      <c r="S30" s="76">
        <v>0.7</v>
      </c>
      <c r="T30" s="76">
        <v>0.3</v>
      </c>
      <c r="U30" s="80"/>
      <c r="V30" s="73">
        <v>996</v>
      </c>
      <c r="W30" s="121">
        <f t="shared" si="2"/>
        <v>1006.256163671697</v>
      </c>
      <c r="X30" s="127">
        <v>0</v>
      </c>
      <c r="Y30" s="134">
        <v>0</v>
      </c>
      <c r="Z30" s="127">
        <v>1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0</v>
      </c>
      <c r="AE30">
        <f t="shared" si="4"/>
        <v>22</v>
      </c>
      <c r="AG30">
        <f t="shared" si="11"/>
        <v>12.273317807277772</v>
      </c>
      <c r="AH30">
        <f t="shared" si="5"/>
        <v>11.948265205112428</v>
      </c>
      <c r="AI30">
        <f t="shared" si="6"/>
        <v>11.628665205112426</v>
      </c>
      <c r="AJ30">
        <f t="shared" si="12"/>
        <v>9.197258355415647</v>
      </c>
      <c r="AT30">
        <f t="shared" si="13"/>
        <v>10.290105601171481</v>
      </c>
    </row>
    <row r="31" spans="1:46" ht="12.75">
      <c r="A31" s="63">
        <v>23</v>
      </c>
      <c r="B31" s="64">
        <v>14.4</v>
      </c>
      <c r="C31" s="65">
        <v>13.2</v>
      </c>
      <c r="D31" s="65">
        <v>15.3</v>
      </c>
      <c r="E31" s="65">
        <v>10</v>
      </c>
      <c r="F31" s="66">
        <f t="shared" si="0"/>
        <v>12.65</v>
      </c>
      <c r="G31" s="67">
        <f t="shared" si="7"/>
        <v>86.649280106541</v>
      </c>
      <c r="H31" s="67">
        <f t="shared" si="1"/>
        <v>12.203980843058991</v>
      </c>
      <c r="I31" s="68">
        <v>9.9</v>
      </c>
      <c r="J31" s="66"/>
      <c r="K31" s="68">
        <v>13.3</v>
      </c>
      <c r="L31" s="65">
        <v>12.4</v>
      </c>
      <c r="M31" s="65">
        <v>11.8</v>
      </c>
      <c r="N31" s="65"/>
      <c r="O31" s="66"/>
      <c r="P31" s="69" t="s">
        <v>103</v>
      </c>
      <c r="Q31" s="70">
        <v>20</v>
      </c>
      <c r="R31" s="67"/>
      <c r="S31" s="67">
        <v>21.7</v>
      </c>
      <c r="T31" s="67">
        <v>5.5</v>
      </c>
      <c r="U31" s="71"/>
      <c r="V31" s="64">
        <v>992</v>
      </c>
      <c r="W31" s="121">
        <f t="shared" si="2"/>
        <v>1002.0577435998683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23</v>
      </c>
      <c r="AE31">
        <f t="shared" si="4"/>
        <v>23</v>
      </c>
      <c r="AG31">
        <f t="shared" si="11"/>
        <v>16.39688756623579</v>
      </c>
      <c r="AH31">
        <f t="shared" si="5"/>
        <v>15.166585036022243</v>
      </c>
      <c r="AI31">
        <f t="shared" si="6"/>
        <v>14.207785036022242</v>
      </c>
      <c r="AJ31">
        <f t="shared" si="12"/>
        <v>12.203980843058991</v>
      </c>
      <c r="AT31">
        <f t="shared" si="13"/>
        <v>10.316737051440313</v>
      </c>
    </row>
    <row r="32" spans="1:46" ht="12.75">
      <c r="A32" s="72">
        <v>24</v>
      </c>
      <c r="B32" s="73">
        <v>12.6</v>
      </c>
      <c r="C32" s="74">
        <v>11.7</v>
      </c>
      <c r="D32" s="74">
        <v>16.4</v>
      </c>
      <c r="E32" s="74">
        <v>11.1</v>
      </c>
      <c r="F32" s="75">
        <f t="shared" si="0"/>
        <v>13.75</v>
      </c>
      <c r="G32" s="67">
        <f t="shared" si="7"/>
        <v>89.3140745183701</v>
      </c>
      <c r="H32" s="76">
        <f t="shared" si="1"/>
        <v>10.889464794231667</v>
      </c>
      <c r="I32" s="77">
        <v>7.8</v>
      </c>
      <c r="J32" s="75"/>
      <c r="K32" s="77">
        <v>11.2</v>
      </c>
      <c r="L32" s="74">
        <v>11.1</v>
      </c>
      <c r="M32" s="74">
        <v>11.3</v>
      </c>
      <c r="N32" s="74"/>
      <c r="O32" s="75"/>
      <c r="P32" s="78" t="s">
        <v>103</v>
      </c>
      <c r="Q32" s="79">
        <v>29</v>
      </c>
      <c r="R32" s="76"/>
      <c r="S32" s="76">
        <v>6.3</v>
      </c>
      <c r="T32" s="76">
        <v>2.7</v>
      </c>
      <c r="U32" s="80"/>
      <c r="V32" s="73">
        <v>992</v>
      </c>
      <c r="W32" s="121">
        <f t="shared" si="2"/>
        <v>1002.1214765017664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14.58242756341879</v>
      </c>
      <c r="AH32">
        <f t="shared" si="5"/>
        <v>13.743260220579202</v>
      </c>
      <c r="AI32">
        <f t="shared" si="6"/>
        <v>13.024160220579201</v>
      </c>
      <c r="AJ32">
        <f t="shared" si="12"/>
        <v>10.889464794231667</v>
      </c>
      <c r="AT32">
        <f t="shared" si="13"/>
        <v>10.231949924165301</v>
      </c>
    </row>
    <row r="33" spans="1:46" ht="12.75">
      <c r="A33" s="63">
        <v>25</v>
      </c>
      <c r="B33" s="64">
        <v>11</v>
      </c>
      <c r="C33" s="65">
        <v>9.9</v>
      </c>
      <c r="D33" s="65">
        <v>12.6</v>
      </c>
      <c r="E33" s="65">
        <v>10.3</v>
      </c>
      <c r="F33" s="66">
        <f t="shared" si="0"/>
        <v>11.45</v>
      </c>
      <c r="G33" s="67">
        <f t="shared" si="7"/>
        <v>86.22127530753974</v>
      </c>
      <c r="H33" s="67">
        <f t="shared" si="1"/>
        <v>8.789051635693427</v>
      </c>
      <c r="I33" s="68">
        <v>9</v>
      </c>
      <c r="J33" s="66"/>
      <c r="K33" s="68">
        <v>11.5</v>
      </c>
      <c r="L33" s="65">
        <v>11.1</v>
      </c>
      <c r="M33" s="65">
        <v>11.1</v>
      </c>
      <c r="N33" s="65"/>
      <c r="O33" s="66"/>
      <c r="P33" s="69" t="s">
        <v>101</v>
      </c>
      <c r="Q33" s="70">
        <v>36</v>
      </c>
      <c r="R33" s="67"/>
      <c r="S33" s="67" t="s">
        <v>126</v>
      </c>
      <c r="T33" s="67">
        <v>0</v>
      </c>
      <c r="U33" s="71"/>
      <c r="V33" s="64">
        <v>990</v>
      </c>
      <c r="W33" s="121">
        <f t="shared" si="2"/>
        <v>1000.1582880907645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13.120234466007751</v>
      </c>
      <c r="AH33">
        <f t="shared" si="5"/>
        <v>12.191333479931261</v>
      </c>
      <c r="AI33">
        <f t="shared" si="6"/>
        <v>11.312433479931261</v>
      </c>
      <c r="AJ33">
        <f t="shared" si="12"/>
        <v>8.789051635693427</v>
      </c>
      <c r="AT33">
        <f t="shared" si="13"/>
        <v>10.274224333878276</v>
      </c>
    </row>
    <row r="34" spans="1:46" ht="12.75">
      <c r="A34" s="72">
        <v>26</v>
      </c>
      <c r="B34" s="73">
        <v>6.9</v>
      </c>
      <c r="C34" s="74">
        <v>6.6</v>
      </c>
      <c r="D34" s="74">
        <v>13.2</v>
      </c>
      <c r="E34" s="74">
        <v>2.3</v>
      </c>
      <c r="F34" s="75">
        <f t="shared" si="0"/>
        <v>7.75</v>
      </c>
      <c r="G34" s="67">
        <f t="shared" si="7"/>
        <v>95.5476173193195</v>
      </c>
      <c r="H34" s="76">
        <f t="shared" si="1"/>
        <v>6.2387814596524125</v>
      </c>
      <c r="I34" s="77">
        <v>-1.9</v>
      </c>
      <c r="J34" s="75"/>
      <c r="K34" s="77">
        <v>8.1</v>
      </c>
      <c r="L34" s="74">
        <v>8.1</v>
      </c>
      <c r="M34" s="74">
        <v>8.8</v>
      </c>
      <c r="N34" s="74"/>
      <c r="O34" s="75"/>
      <c r="P34" s="78" t="s">
        <v>103</v>
      </c>
      <c r="Q34" s="79">
        <v>16</v>
      </c>
      <c r="R34" s="76"/>
      <c r="S34" s="76">
        <v>0</v>
      </c>
      <c r="T34" s="76">
        <v>0</v>
      </c>
      <c r="U34" s="80"/>
      <c r="V34" s="73">
        <v>1002</v>
      </c>
      <c r="W34" s="121">
        <f t="shared" si="2"/>
        <v>1012.4328553973835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26</v>
      </c>
      <c r="AC34">
        <f t="shared" si="10"/>
        <v>0</v>
      </c>
      <c r="AE34">
        <f t="shared" si="4"/>
        <v>26</v>
      </c>
      <c r="AG34">
        <f t="shared" si="11"/>
        <v>9.945515096468517</v>
      </c>
      <c r="AH34">
        <f t="shared" si="5"/>
        <v>9.742402704808889</v>
      </c>
      <c r="AI34">
        <f t="shared" si="6"/>
        <v>9.502702704808888</v>
      </c>
      <c r="AJ34">
        <f t="shared" si="12"/>
        <v>6.2387814596524125</v>
      </c>
      <c r="AT34">
        <f t="shared" si="13"/>
        <v>10.380020283850449</v>
      </c>
    </row>
    <row r="35" spans="1:46" ht="12.75">
      <c r="A35" s="63">
        <v>27</v>
      </c>
      <c r="B35" s="64">
        <v>8.2</v>
      </c>
      <c r="C35" s="65">
        <v>7.8</v>
      </c>
      <c r="D35" s="65">
        <v>11.1</v>
      </c>
      <c r="E35" s="65">
        <v>4.3</v>
      </c>
      <c r="F35" s="66">
        <f t="shared" si="0"/>
        <v>7.699999999999999</v>
      </c>
      <c r="G35" s="67">
        <f t="shared" si="7"/>
        <v>94.37298480101465</v>
      </c>
      <c r="H35" s="67">
        <f t="shared" si="1"/>
        <v>7.350920157797907</v>
      </c>
      <c r="I35" s="68">
        <v>0.6</v>
      </c>
      <c r="J35" s="66"/>
      <c r="K35" s="68">
        <v>8.9</v>
      </c>
      <c r="L35" s="65">
        <v>8.4</v>
      </c>
      <c r="M35" s="65">
        <v>8.7</v>
      </c>
      <c r="N35" s="65"/>
      <c r="O35" s="66"/>
      <c r="P35" s="69" t="s">
        <v>125</v>
      </c>
      <c r="Q35" s="70">
        <v>29</v>
      </c>
      <c r="R35" s="67"/>
      <c r="S35" s="67">
        <v>3.3</v>
      </c>
      <c r="T35" s="67">
        <v>2.7</v>
      </c>
      <c r="U35" s="71"/>
      <c r="V35" s="64">
        <v>994</v>
      </c>
      <c r="W35" s="121">
        <f t="shared" si="2"/>
        <v>1004.3014491406367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10.869456390833992</v>
      </c>
      <c r="AH35">
        <f t="shared" si="5"/>
        <v>10.57743042767468</v>
      </c>
      <c r="AI35">
        <f t="shared" si="6"/>
        <v>10.25783042767468</v>
      </c>
      <c r="AJ35">
        <f t="shared" si="12"/>
        <v>7.350920157797907</v>
      </c>
      <c r="AT35">
        <f t="shared" si="13"/>
        <v>10.446285610282635</v>
      </c>
    </row>
    <row r="36" spans="1:46" ht="12.75">
      <c r="A36" s="72">
        <v>28</v>
      </c>
      <c r="B36" s="73">
        <v>10.4</v>
      </c>
      <c r="C36" s="74">
        <v>9.9</v>
      </c>
      <c r="D36" s="74">
        <v>15.3</v>
      </c>
      <c r="E36" s="74">
        <v>9.5</v>
      </c>
      <c r="F36" s="75">
        <f t="shared" si="0"/>
        <v>12.4</v>
      </c>
      <c r="G36" s="67">
        <f t="shared" si="7"/>
        <v>93.54048637255428</v>
      </c>
      <c r="H36" s="76">
        <f t="shared" si="1"/>
        <v>9.40407459061137</v>
      </c>
      <c r="I36" s="77">
        <v>7.4</v>
      </c>
      <c r="J36" s="75"/>
      <c r="K36" s="77">
        <v>9.5</v>
      </c>
      <c r="L36" s="74">
        <v>9.5</v>
      </c>
      <c r="M36" s="74">
        <v>9.8</v>
      </c>
      <c r="N36" s="74"/>
      <c r="O36" s="75"/>
      <c r="P36" s="78" t="s">
        <v>102</v>
      </c>
      <c r="Q36" s="79">
        <v>16</v>
      </c>
      <c r="R36" s="76"/>
      <c r="S36" s="76">
        <v>5</v>
      </c>
      <c r="T36" s="76">
        <v>3.1</v>
      </c>
      <c r="U36" s="80"/>
      <c r="V36" s="73">
        <v>983</v>
      </c>
      <c r="W36" s="121">
        <f t="shared" si="2"/>
        <v>993.1079330596145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12.606128038469452</v>
      </c>
      <c r="AH36">
        <f t="shared" si="5"/>
        <v>12.191333479931261</v>
      </c>
      <c r="AI36">
        <f t="shared" si="6"/>
        <v>11.791833479931261</v>
      </c>
      <c r="AJ36">
        <f t="shared" si="12"/>
        <v>9.40407459061137</v>
      </c>
      <c r="AT36">
        <f t="shared" si="13"/>
        <v>10.181019291615566</v>
      </c>
    </row>
    <row r="37" spans="1:46" ht="12.75">
      <c r="A37" s="63">
        <v>29</v>
      </c>
      <c r="B37" s="64">
        <v>10.9</v>
      </c>
      <c r="C37" s="65">
        <v>10.4</v>
      </c>
      <c r="D37" s="65">
        <v>14.6</v>
      </c>
      <c r="E37" s="65">
        <v>9.1</v>
      </c>
      <c r="F37" s="66">
        <f t="shared" si="0"/>
        <v>11.85</v>
      </c>
      <c r="G37" s="67">
        <f t="shared" si="7"/>
        <v>93.65730127816111</v>
      </c>
      <c r="H37" s="67">
        <f t="shared" si="1"/>
        <v>9.918700284113564</v>
      </c>
      <c r="I37" s="68">
        <v>6.6</v>
      </c>
      <c r="J37" s="66"/>
      <c r="K37" s="68">
        <v>10.8</v>
      </c>
      <c r="L37" s="65">
        <v>10.2</v>
      </c>
      <c r="M37" s="65">
        <v>10.1</v>
      </c>
      <c r="N37" s="65"/>
      <c r="O37" s="66"/>
      <c r="P37" s="69" t="s">
        <v>125</v>
      </c>
      <c r="Q37" s="70">
        <v>14</v>
      </c>
      <c r="R37" s="67"/>
      <c r="S37" s="67" t="s">
        <v>126</v>
      </c>
      <c r="T37" s="67">
        <v>0</v>
      </c>
      <c r="U37" s="71"/>
      <c r="V37" s="64">
        <v>984</v>
      </c>
      <c r="W37" s="121">
        <f t="shared" si="2"/>
        <v>994.1002985469619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13.033290380870474</v>
      </c>
      <c r="AH37">
        <f t="shared" si="5"/>
        <v>12.606128038469452</v>
      </c>
      <c r="AI37">
        <f t="shared" si="6"/>
        <v>12.206628038469452</v>
      </c>
      <c r="AJ37">
        <f t="shared" si="12"/>
        <v>9.918700284113564</v>
      </c>
      <c r="AT37">
        <f t="shared" si="13"/>
        <v>10.297498990032167</v>
      </c>
    </row>
    <row r="38" spans="1:46" ht="12.75">
      <c r="A38" s="72">
        <v>30</v>
      </c>
      <c r="B38" s="73">
        <v>9.8</v>
      </c>
      <c r="C38" s="74">
        <v>9.5</v>
      </c>
      <c r="D38" s="74">
        <v>13.5</v>
      </c>
      <c r="E38" s="74">
        <v>8.1</v>
      </c>
      <c r="F38" s="75">
        <f t="shared" si="0"/>
        <v>10.8</v>
      </c>
      <c r="G38" s="67">
        <f t="shared" si="7"/>
        <v>96.02524943698938</v>
      </c>
      <c r="H38" s="76">
        <f t="shared" si="1"/>
        <v>9.19704250883371</v>
      </c>
      <c r="I38" s="77">
        <v>4.6</v>
      </c>
      <c r="J38" s="75"/>
      <c r="K38" s="77">
        <v>10.5</v>
      </c>
      <c r="L38" s="74">
        <v>10.1</v>
      </c>
      <c r="M38" s="74">
        <v>10.2</v>
      </c>
      <c r="N38" s="74"/>
      <c r="O38" s="75"/>
      <c r="P38" s="78" t="s">
        <v>102</v>
      </c>
      <c r="Q38" s="79">
        <v>17</v>
      </c>
      <c r="R38" s="76"/>
      <c r="S38" s="76">
        <v>0.2</v>
      </c>
      <c r="T38" s="76">
        <v>0.2</v>
      </c>
      <c r="U38" s="80"/>
      <c r="V38" s="73">
        <v>998</v>
      </c>
      <c r="W38" s="121">
        <f t="shared" si="2"/>
        <v>1008.2840660455793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12.109831554040031</v>
      </c>
      <c r="AH38">
        <f t="shared" si="5"/>
        <v>11.868195956166188</v>
      </c>
      <c r="AI38">
        <f t="shared" si="6"/>
        <v>11.628495956166187</v>
      </c>
      <c r="AJ38">
        <f t="shared" si="12"/>
        <v>9.19704250883371</v>
      </c>
      <c r="AT38">
        <f t="shared" si="13"/>
        <v>10.25616367169699</v>
      </c>
    </row>
    <row r="39" spans="1:46" ht="12.75">
      <c r="A39" s="63">
        <v>31</v>
      </c>
      <c r="B39" s="64">
        <v>9.7</v>
      </c>
      <c r="C39" s="65">
        <v>9.3</v>
      </c>
      <c r="D39" s="65">
        <v>13.2</v>
      </c>
      <c r="E39" s="65">
        <v>8.9</v>
      </c>
      <c r="F39" s="66">
        <f t="shared" si="0"/>
        <v>11.05</v>
      </c>
      <c r="G39" s="67">
        <f t="shared" si="7"/>
        <v>94.68828334525627</v>
      </c>
      <c r="H39" s="67">
        <f t="shared" si="1"/>
        <v>8.88993497891091</v>
      </c>
      <c r="I39" s="68">
        <v>5.7</v>
      </c>
      <c r="J39" s="66"/>
      <c r="K39" s="68">
        <v>11</v>
      </c>
      <c r="L39" s="65">
        <v>10.5</v>
      </c>
      <c r="M39" s="65">
        <v>10.7</v>
      </c>
      <c r="N39" s="65"/>
      <c r="O39" s="66"/>
      <c r="P39" s="69" t="s">
        <v>102</v>
      </c>
      <c r="Q39" s="70">
        <v>7</v>
      </c>
      <c r="R39" s="67"/>
      <c r="S39" s="67">
        <v>0</v>
      </c>
      <c r="T39" s="67">
        <v>0</v>
      </c>
      <c r="U39" s="71"/>
      <c r="V39" s="64">
        <v>1012</v>
      </c>
      <c r="W39" s="121">
        <f t="shared" si="2"/>
        <v>1022.4320405445043</v>
      </c>
      <c r="X39" s="127">
        <v>0</v>
      </c>
      <c r="Y39" s="134">
        <v>0</v>
      </c>
      <c r="Z39" s="127">
        <v>0</v>
      </c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31</v>
      </c>
      <c r="AG39">
        <f t="shared" si="11"/>
        <v>12.028809601738768</v>
      </c>
      <c r="AH39">
        <f t="shared" si="5"/>
        <v>11.709473318755796</v>
      </c>
      <c r="AI39">
        <f t="shared" si="6"/>
        <v>11.389873318755797</v>
      </c>
      <c r="AJ39">
        <f t="shared" si="12"/>
        <v>8.88993497891091</v>
      </c>
      <c r="AT39">
        <f t="shared" si="13"/>
        <v>10.05774359986831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10.121476501766423</v>
      </c>
    </row>
    <row r="41" spans="1:46" ht="13.5" thickBot="1">
      <c r="A41" s="113" t="s">
        <v>22</v>
      </c>
      <c r="B41" s="114">
        <f>SUM(B9:B39)</f>
        <v>281.5</v>
      </c>
      <c r="C41" s="115">
        <f aca="true" t="shared" si="14" ref="C41:U41">SUM(C9:C39)</f>
        <v>261.5</v>
      </c>
      <c r="D41" s="115">
        <f t="shared" si="14"/>
        <v>428.70000000000005</v>
      </c>
      <c r="E41" s="115">
        <f t="shared" si="14"/>
        <v>221.80000000000004</v>
      </c>
      <c r="F41" s="116">
        <f t="shared" si="14"/>
        <v>325.25000000000006</v>
      </c>
      <c r="G41" s="117">
        <f t="shared" si="14"/>
        <v>2834.158029591721</v>
      </c>
      <c r="H41" s="117">
        <f>SUM(H9:H39)</f>
        <v>239.82783964893386</v>
      </c>
      <c r="I41" s="118">
        <f t="shared" si="14"/>
        <v>124.59999999999998</v>
      </c>
      <c r="J41" s="116">
        <f t="shared" si="14"/>
        <v>0</v>
      </c>
      <c r="K41" s="118">
        <f t="shared" si="14"/>
        <v>304.09999999999997</v>
      </c>
      <c r="L41" s="115">
        <f t="shared" si="14"/>
        <v>304.3</v>
      </c>
      <c r="M41" s="115">
        <f t="shared" si="14"/>
        <v>317.30000000000007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697</v>
      </c>
      <c r="R41" s="117">
        <f t="shared" si="14"/>
        <v>0</v>
      </c>
      <c r="S41" s="117">
        <f>SUM(S9:S39)</f>
        <v>109.10000000000001</v>
      </c>
      <c r="T41" s="139"/>
      <c r="U41" s="119">
        <f t="shared" si="14"/>
        <v>0</v>
      </c>
      <c r="V41" s="117">
        <f>SUM(V9:V39)</f>
        <v>30905</v>
      </c>
      <c r="W41" s="123">
        <f>SUM(W9:W39)</f>
        <v>31224.30962450365</v>
      </c>
      <c r="X41" s="117">
        <f>SUM(X9:X39)</f>
        <v>0</v>
      </c>
      <c r="Y41" s="123">
        <f>SUM(Y9:Y39)</f>
        <v>0</v>
      </c>
      <c r="Z41" s="138">
        <f>SUM(Z9:Z39)</f>
        <v>1</v>
      </c>
      <c r="AA41">
        <f>MAX(AA9:AA39)</f>
        <v>5</v>
      </c>
      <c r="AB41">
        <f>MAX(AB9:AB39)</f>
        <v>26</v>
      </c>
      <c r="AC41">
        <f>MAX(AC9:AC39)</f>
        <v>19</v>
      </c>
      <c r="AD41">
        <f>MAX(AD9:AD39)</f>
        <v>23</v>
      </c>
      <c r="AE41">
        <f>MAX(AE9:AE39)</f>
        <v>31</v>
      </c>
      <c r="AT41">
        <f t="shared" si="13"/>
        <v>10.158288090764444</v>
      </c>
    </row>
    <row r="42" spans="1:46" ht="12.75">
      <c r="A42" s="72" t="s">
        <v>23</v>
      </c>
      <c r="B42" s="73">
        <f>AVERAGE(B9:B39)</f>
        <v>9.080645161290322</v>
      </c>
      <c r="C42" s="74">
        <f aca="true" t="shared" si="15" ref="C42:U42">AVERAGE(C9:C39)</f>
        <v>8.435483870967742</v>
      </c>
      <c r="D42" s="74">
        <f t="shared" si="15"/>
        <v>13.829032258064517</v>
      </c>
      <c r="E42" s="74">
        <f t="shared" si="15"/>
        <v>7.154838709677421</v>
      </c>
      <c r="F42" s="75">
        <f t="shared" si="15"/>
        <v>10.49193548387097</v>
      </c>
      <c r="G42" s="76">
        <f t="shared" si="15"/>
        <v>91.42445256747487</v>
      </c>
      <c r="H42" s="76">
        <f>AVERAGE(H9:H39)</f>
        <v>7.736381924159157</v>
      </c>
      <c r="I42" s="77">
        <f t="shared" si="15"/>
        <v>4.019354838709677</v>
      </c>
      <c r="J42" s="75" t="e">
        <f t="shared" si="15"/>
        <v>#DIV/0!</v>
      </c>
      <c r="K42" s="77">
        <f t="shared" si="15"/>
        <v>9.809677419354838</v>
      </c>
      <c r="L42" s="74">
        <f t="shared" si="15"/>
        <v>9.816129032258065</v>
      </c>
      <c r="M42" s="74">
        <f t="shared" si="15"/>
        <v>10.235483870967744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22.483870967741936</v>
      </c>
      <c r="R42" s="76" t="e">
        <f t="shared" si="15"/>
        <v>#DIV/0!</v>
      </c>
      <c r="S42" s="76">
        <f>AVERAGE(S9:S39)</f>
        <v>3.896428571428572</v>
      </c>
      <c r="T42" s="76"/>
      <c r="U42" s="76" t="e">
        <f t="shared" si="15"/>
        <v>#DIV/0!</v>
      </c>
      <c r="V42" s="76">
        <f>AVERAGE(V9:V39)</f>
        <v>996.9354838709677</v>
      </c>
      <c r="W42" s="124">
        <f>AVERAGE(W9:W39)</f>
        <v>1007.2357943388274</v>
      </c>
      <c r="X42" s="127"/>
      <c r="Y42" s="134"/>
      <c r="Z42" s="130"/>
      <c r="AT42">
        <f t="shared" si="13"/>
        <v>10.43285539738345</v>
      </c>
    </row>
    <row r="43" spans="1:46" ht="12.75">
      <c r="A43" s="72" t="s">
        <v>24</v>
      </c>
      <c r="B43" s="73">
        <f>MAX(B9:B39)</f>
        <v>15.3</v>
      </c>
      <c r="C43" s="74">
        <f aca="true" t="shared" si="16" ref="C43:U43">MAX(C9:C39)</f>
        <v>14.3</v>
      </c>
      <c r="D43" s="74">
        <f t="shared" si="16"/>
        <v>16.7</v>
      </c>
      <c r="E43" s="74">
        <f t="shared" si="16"/>
        <v>14</v>
      </c>
      <c r="F43" s="75">
        <f t="shared" si="16"/>
        <v>14.55</v>
      </c>
      <c r="G43" s="76">
        <f t="shared" si="16"/>
        <v>98.52977083071734</v>
      </c>
      <c r="H43" s="76">
        <f>MAX(H9:H39)</f>
        <v>13.525603960016445</v>
      </c>
      <c r="I43" s="77">
        <f t="shared" si="16"/>
        <v>11.5</v>
      </c>
      <c r="J43" s="75">
        <f t="shared" si="16"/>
        <v>0</v>
      </c>
      <c r="K43" s="77">
        <f t="shared" si="16"/>
        <v>14.2</v>
      </c>
      <c r="L43" s="74">
        <f t="shared" si="16"/>
        <v>13.8</v>
      </c>
      <c r="M43" s="74">
        <f t="shared" si="16"/>
        <v>13.7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37</v>
      </c>
      <c r="R43" s="76">
        <f t="shared" si="16"/>
        <v>0</v>
      </c>
      <c r="S43" s="76">
        <f>MAX(S9:S39)</f>
        <v>21.7</v>
      </c>
      <c r="T43" s="140"/>
      <c r="U43" s="70">
        <f t="shared" si="16"/>
        <v>0</v>
      </c>
      <c r="V43" s="76">
        <f>MAX(V9:V39)</f>
        <v>1012</v>
      </c>
      <c r="W43" s="124">
        <f>MAX(W9:W39)</f>
        <v>1022.435752227186</v>
      </c>
      <c r="X43" s="127"/>
      <c r="Y43" s="134"/>
      <c r="Z43" s="127"/>
      <c r="AT43">
        <f t="shared" si="13"/>
        <v>10.301449140636693</v>
      </c>
    </row>
    <row r="44" spans="1:46" ht="13.5" thickBot="1">
      <c r="A44" s="81" t="s">
        <v>25</v>
      </c>
      <c r="B44" s="82">
        <f>MIN(B9:B39)</f>
        <v>4.6</v>
      </c>
      <c r="C44" s="83">
        <f aca="true" t="shared" si="17" ref="C44:U44">MIN(C9:C39)</f>
        <v>4.2</v>
      </c>
      <c r="D44" s="83">
        <f t="shared" si="17"/>
        <v>10.2</v>
      </c>
      <c r="E44" s="83">
        <f t="shared" si="17"/>
        <v>2.3</v>
      </c>
      <c r="F44" s="84">
        <f t="shared" si="17"/>
        <v>6.25</v>
      </c>
      <c r="G44" s="85">
        <f t="shared" si="17"/>
        <v>79.53328966430259</v>
      </c>
      <c r="H44" s="85">
        <f>MIN(H9:H39)</f>
        <v>3.611130394664412</v>
      </c>
      <c r="I44" s="86">
        <f t="shared" si="17"/>
        <v>-2</v>
      </c>
      <c r="J44" s="84">
        <f t="shared" si="17"/>
        <v>0</v>
      </c>
      <c r="K44" s="86">
        <f t="shared" si="17"/>
        <v>5.2</v>
      </c>
      <c r="L44" s="83">
        <f t="shared" si="17"/>
        <v>6.8</v>
      </c>
      <c r="M44" s="83">
        <f t="shared" si="17"/>
        <v>8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7</v>
      </c>
      <c r="R44" s="85">
        <f t="shared" si="17"/>
        <v>0</v>
      </c>
      <c r="S44" s="85">
        <f>MIN(S9:S39)</f>
        <v>0</v>
      </c>
      <c r="T44" s="141"/>
      <c r="U44" s="120">
        <f t="shared" si="17"/>
        <v>0</v>
      </c>
      <c r="V44" s="85">
        <f>MIN(V9:V39)</f>
        <v>983</v>
      </c>
      <c r="W44" s="125">
        <f>MIN(W9:W39)</f>
        <v>993.1079330596145</v>
      </c>
      <c r="X44" s="128"/>
      <c r="Y44" s="136"/>
      <c r="Z44" s="128"/>
      <c r="AT44">
        <f t="shared" si="13"/>
        <v>10.107933059614505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10.100298546961863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10.284066045579287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10.432040544504268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68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23</v>
      </c>
      <c r="C61">
        <f>DCOUNTA(S8:S38,1,C59:C60)</f>
        <v>20</v>
      </c>
      <c r="D61">
        <f>DCOUNTA(S8:S38,1,D59:D60)</f>
        <v>13</v>
      </c>
      <c r="F61">
        <f>DCOUNTA(S8:S38,1,F59:F60)</f>
        <v>3</v>
      </c>
    </row>
    <row r="63" spans="2:4" ht="12.75">
      <c r="B63" t="s">
        <v>85</v>
      </c>
      <c r="C63" t="s">
        <v>86</v>
      </c>
      <c r="D63" t="s">
        <v>87</v>
      </c>
    </row>
    <row r="64" spans="2:4" ht="12.75">
      <c r="B64">
        <f>(B61-F61)</f>
        <v>20</v>
      </c>
      <c r="C64">
        <f>(C61-F61)</f>
        <v>17</v>
      </c>
      <c r="D64">
        <f>(D61-F61)</f>
        <v>10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2">
      <selection activeCell="F28" sqref="F28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104</v>
      </c>
      <c r="I4" s="60" t="s">
        <v>58</v>
      </c>
      <c r="J4" s="60">
        <v>2004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59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13.829032258064517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7.154838709677421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75</v>
      </c>
      <c r="B9" s="3"/>
      <c r="C9" s="22">
        <f>Data1!$F$42</f>
        <v>10.49193548387097</v>
      </c>
      <c r="D9" s="5">
        <v>0.3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16.7</v>
      </c>
      <c r="C10" s="5" t="s">
        <v>35</v>
      </c>
      <c r="D10" s="5">
        <f>Data1!$AA$41</f>
        <v>5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2.3</v>
      </c>
      <c r="C11" s="5" t="s">
        <v>35</v>
      </c>
      <c r="D11" s="24">
        <f>Data1!$AB$41</f>
        <v>26</v>
      </c>
      <c r="E11" s="3"/>
      <c r="F11" s="40">
        <v>3</v>
      </c>
      <c r="G11" s="93" t="s">
        <v>109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-2</v>
      </c>
      <c r="C12" s="5" t="s">
        <v>35</v>
      </c>
      <c r="D12" s="24">
        <f>Data1!$AC$41</f>
        <v>19</v>
      </c>
      <c r="E12" s="3"/>
      <c r="F12" s="40">
        <v>4</v>
      </c>
      <c r="G12" s="93" t="s">
        <v>110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111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109.10000000000001</v>
      </c>
      <c r="D17" s="5">
        <v>154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20</v>
      </c>
      <c r="D18" s="5"/>
      <c r="E18" s="3"/>
      <c r="F18" s="40">
        <v>10</v>
      </c>
      <c r="G18" s="93" t="s">
        <v>118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17</v>
      </c>
      <c r="D19" s="5"/>
      <c r="E19" s="3"/>
      <c r="F19" s="40">
        <v>11</v>
      </c>
      <c r="G19" s="93" t="s">
        <v>119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69</v>
      </c>
      <c r="B20" s="3"/>
      <c r="C20" s="5">
        <f>Data1!$D$64</f>
        <v>10</v>
      </c>
      <c r="D20" s="5"/>
      <c r="E20" s="3"/>
      <c r="F20" s="40">
        <v>12</v>
      </c>
      <c r="G20" s="93" t="s">
        <v>120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21.7</v>
      </c>
      <c r="D21" s="5"/>
      <c r="E21" s="3"/>
      <c r="F21" s="40">
        <v>13</v>
      </c>
      <c r="G21" s="93" t="s">
        <v>121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23</v>
      </c>
      <c r="D22" s="5"/>
      <c r="E22" s="3"/>
      <c r="F22" s="40">
        <v>14</v>
      </c>
      <c r="G22" s="93" t="s">
        <v>122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31</v>
      </c>
      <c r="F25" s="40">
        <v>17</v>
      </c>
      <c r="G25" s="93" t="s">
        <v>127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128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129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130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131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97</v>
      </c>
      <c r="B30" s="3"/>
      <c r="C30" s="5">
        <f>Data1!$Q$43</f>
        <v>37</v>
      </c>
      <c r="D30" s="5"/>
      <c r="E30" s="5"/>
      <c r="F30" s="40">
        <v>22</v>
      </c>
      <c r="G30" s="93" t="s">
        <v>132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142</v>
      </c>
      <c r="B31" s="3"/>
      <c r="C31" s="5">
        <f>Data1!$AO$9</f>
        <v>0</v>
      </c>
      <c r="D31" s="22"/>
      <c r="E31" s="5"/>
      <c r="F31" s="40">
        <v>23</v>
      </c>
      <c r="G31" s="93" t="s">
        <v>133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134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53</v>
      </c>
      <c r="B33" s="3"/>
      <c r="C33" s="5"/>
      <c r="D33" s="3"/>
      <c r="E33" s="3"/>
      <c r="F33" s="40">
        <v>25</v>
      </c>
      <c r="G33" s="93" t="s">
        <v>135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54</v>
      </c>
      <c r="B34" s="3"/>
      <c r="C34" s="5">
        <f>Data1!$Y$41</f>
        <v>0</v>
      </c>
      <c r="D34" s="3"/>
      <c r="E34" s="3"/>
      <c r="F34" s="40">
        <v>26</v>
      </c>
      <c r="G34" s="93" t="s">
        <v>136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55</v>
      </c>
      <c r="B35" s="3"/>
      <c r="C35" s="5"/>
      <c r="D35" s="3"/>
      <c r="E35" s="3"/>
      <c r="F35" s="40">
        <v>27</v>
      </c>
      <c r="G35" s="93" t="s">
        <v>137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56</v>
      </c>
      <c r="B36" s="3"/>
      <c r="C36" s="24"/>
      <c r="D36" s="5"/>
      <c r="E36" s="3"/>
      <c r="F36" s="40">
        <v>28</v>
      </c>
      <c r="G36" s="93" t="s">
        <v>138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1</v>
      </c>
      <c r="D37" s="5"/>
      <c r="E37" s="3"/>
      <c r="F37" s="40">
        <v>29</v>
      </c>
      <c r="G37" s="93" t="s">
        <v>139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57</v>
      </c>
      <c r="B38" s="3"/>
      <c r="C38" s="5">
        <f>Data1!$AL$9</f>
        <v>0</v>
      </c>
      <c r="D38" s="5"/>
      <c r="E38" s="3"/>
      <c r="F38" s="40">
        <v>30</v>
      </c>
      <c r="G38" s="93" t="s">
        <v>140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>
        <v>31</v>
      </c>
      <c r="G39" s="95" t="s">
        <v>141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3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2009-08-13T08:17:49Z</dcterms:modified>
  <cp:category/>
  <cp:version/>
  <cp:contentType/>
  <cp:contentStatus/>
</cp:coreProperties>
</file>