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<sst xmlns="http://schemas.openxmlformats.org/spreadsheetml/2006/main" count="195" uniqueCount="167">
  <si>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</si>
  <si>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</si>
  <si>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</si>
  <si>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</si>
  <si>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</si>
  <si>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</si>
  <si>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</si>
  <si>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</si>
  <si>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</si>
  <si>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</si>
  <si>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</si>
  <si>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</si>
  <si>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</si>
  <si>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</si>
  <si>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</si>
  <si>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</si>
  <si>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</si>
  <si>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</si>
  <si>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</si>
  <si>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</si>
  <si>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</si>
  <si>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</si>
  <si>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</si>
  <si>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</si>
  <si>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</si>
  <si>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</si>
  <si>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</si>
  <si>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</si>
  <si>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</si>
  <si>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</si>
  <si>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</si>
  <si>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</si>
  <si>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</si>
  <si>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</si>
  <si>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</si>
  <si>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</si>
  <si>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</si>
  <si>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</si>
  <si>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</si>
  <si>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</si>
  <si>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</si>
  <si>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</si>
  <si>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</si>
  <si>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</si>
  <si>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</si>
  <si>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</si>
  <si>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</si>
  <si>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</si>
  <si>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</si>
  <si>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</si>
  <si>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</si>
  <si>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</si>
  <si>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</si>
  <si>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</si>
  <si>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</si>
  <si>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</si>
  <si>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</si>
  <si>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</si>
  <si>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</si>
  <si>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</si>
  <si>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</si>
  <si>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</si>
  <si>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</si>
  <si>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</si>
  <si>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</si>
  <si>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</si>
  <si>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</si>
  <si>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</si>
  <si>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</si>
  <si>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</si>
  <si>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</si>
  <si>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</si>
  <si>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</si>
  <si>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</si>
  <si>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</si>
  <si>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</si>
  <si>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</si>
  <si>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</si>
  <si>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</si>
  <si>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</si>
  <si>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</si>
  <si>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</si>
  <si>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</si>
  <si>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</si>
  <si>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</si>
  <si>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</si>
  <si>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</si>
  <si>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</si>
  <si>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</si>
  <si>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</si>
  <si>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</si>
  <si>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</si>
  <si>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</si>
  <si>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</si>
  <si>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</si>
  <si>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</si>
  <si>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</si>
  <si>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</si>
  <si>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</si>
  <si>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</si>
  <si>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</si>
  <si>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</si>
  <si>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</si>
  <si>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</si>
  <si>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N2</t>
  </si>
  <si>
    <t xml:space="preserve">Cloudy at first, then becoming brighter with some sunshine. Temperatures average. </t>
  </si>
  <si>
    <t>W4</t>
  </si>
  <si>
    <t>W6</t>
  </si>
  <si>
    <t>A chilly start with a brief touch of ground frost in the early hours. Then cloudy/cool.</t>
  </si>
  <si>
    <t>tr</t>
  </si>
  <si>
    <t>SWS3</t>
  </si>
  <si>
    <t>Bright but very windy. Cloudier for a time with a few brief spots of rain. Clearer evening.</t>
  </si>
  <si>
    <t>N1</t>
  </si>
  <si>
    <t>Oct</t>
  </si>
  <si>
    <t>S4</t>
  </si>
  <si>
    <t>NNE2</t>
  </si>
  <si>
    <t>W1</t>
  </si>
  <si>
    <t>Bright with a few sunny spells. Much cooler than yesterday, and a cold evening to follow.</t>
  </si>
  <si>
    <t>Cloudy, warm and muggy with some spells of light rain. Heavier rain overnight.</t>
  </si>
  <si>
    <t xml:space="preserve">Frosty start, then bright or sunny and feeling quite warm in the sunshine. </t>
  </si>
  <si>
    <t>E3</t>
  </si>
  <si>
    <t>SW2</t>
  </si>
  <si>
    <t>WSW2</t>
  </si>
  <si>
    <t>A rather cloudy day, but some sunshine as well at times. Feeling warm too.</t>
  </si>
  <si>
    <t>Mostly cloudy and feeling rather cool. A little light rain later in the afternoon.</t>
  </si>
  <si>
    <t>Dry with a mixture of cloud and some sunshine, after a cooler start.</t>
  </si>
  <si>
    <t>Mostly cloudy but dry, with some sunshine at times as well.</t>
  </si>
  <si>
    <t>NW2</t>
  </si>
  <si>
    <t>Calm</t>
  </si>
  <si>
    <t>A cold start with a touch of ground frost. Sunny through the day with clear skies.</t>
  </si>
  <si>
    <t>A cloudy morning with some light rain for a time. Brighter with sunshine later.</t>
  </si>
  <si>
    <t>Bright with lots of sunshine, after a ground frost first thing. Becoming quite warm.</t>
  </si>
  <si>
    <t>A bright mornign with some sun for a time, but mostly cloudy thereafter. Light winds.</t>
  </si>
  <si>
    <t>SSW1</t>
  </si>
  <si>
    <t>Cloudy with drizzly rain on and off through the day. Low cloud and mist persisting too.</t>
  </si>
  <si>
    <t>NNE3</t>
  </si>
  <si>
    <t xml:space="preserve">Clody at first, but turning brighter as the day wore on, with some sunshine. Breezy. </t>
  </si>
  <si>
    <t>NW1</t>
  </si>
  <si>
    <t>Disappointingly cloudy, with only a few sunny or bright intervals. Light winds.</t>
  </si>
  <si>
    <t>Sunnier, but still some patchy cloud at times. Temperatures close to normal.</t>
  </si>
  <si>
    <t>S3</t>
  </si>
  <si>
    <t>SE4</t>
  </si>
  <si>
    <t xml:space="preserve">Cloudy with mostly light ourbreaks of rain. Breezy at times, and feeling chilly. </t>
  </si>
  <si>
    <t xml:space="preserve">Mostly bright and quite breezy, but a lot of cloud at times as well. </t>
  </si>
  <si>
    <t>SE2</t>
  </si>
  <si>
    <t xml:space="preserve">Mostly cloudy again, but dry, if rather humid. A few brief brighter spells. </t>
  </si>
  <si>
    <t>SE3</t>
  </si>
  <si>
    <t xml:space="preserve">Cloudy with some showers breakign out later in the afternoon. Light winds and mild. </t>
  </si>
  <si>
    <t>S2</t>
  </si>
  <si>
    <t>Some bright or sunny spells developing through the day, and feeling quite warm as a result.</t>
  </si>
  <si>
    <t>Light rain through the morning gradually cleared to leave a windy but bright afternoon.</t>
  </si>
  <si>
    <t>SW4</t>
  </si>
  <si>
    <t>Bright and breezy with good sunny spells. Feeling quite warm still, in spite of the wind.</t>
  </si>
  <si>
    <t>Cloudy and breezy at first, but winds becoming light. Remaining cloudy but very mild.</t>
  </si>
  <si>
    <t xml:space="preserve">Rain clearing first thing to leave a dry day with a lot of cloud. Feeling warm and humid. </t>
  </si>
  <si>
    <t>SE1</t>
  </si>
  <si>
    <t>SSW2</t>
  </si>
  <si>
    <t>Clear start but mild. More cloudy later, though still some warm sunny spells at times.</t>
  </si>
  <si>
    <t>Bright spells, but mostly cloudy through the day. Very mild once again with light winds.</t>
  </si>
  <si>
    <t>Cooler, though still mild. Generally cloudy with very little if any brightness. Rain overnight.</t>
  </si>
  <si>
    <t>NOTES</t>
  </si>
  <si>
    <t>A mild month. Mean monthly temperature 11.4C was the highest for the month since 2006 (12.5C). Mean max and mean min temperatures also</t>
  </si>
  <si>
    <t>the highest since 2006; yet absolute max 20.1C lowest for the month since 2007 (19.0C); absolute min -0.2C was highest since 2006 (though</t>
  </si>
  <si>
    <t>that year did not drop below 4.7C); highest min 11.8C was lowest for the month since 2003 (11.1C).</t>
  </si>
  <si>
    <t>Rainfall 54.2mm was the lowest since 2007 for the month (24.4mm). Maximum wind gust 44mph was the highest in the month since 2002 (51).</t>
  </si>
  <si>
    <t xml:space="preserve">Early rain clearing, then dry with bright spells. Dry at first this evening, wet overnight. </t>
  </si>
  <si>
    <t>October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</si>
</sst>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16.3</c:v>
                </c:pt>
                <c:pt idx="1">
                  <c:v>14.9</c:v>
                </c:pt>
                <c:pt idx="2">
                  <c:v>16.2</c:v>
                </c:pt>
                <c:pt idx="3">
                  <c:v>15.2</c:v>
                </c:pt>
                <c:pt idx="4">
                  <c:v>16</c:v>
                </c:pt>
                <c:pt idx="5">
                  <c:v>20.1</c:v>
                </c:pt>
                <c:pt idx="6">
                  <c:v>11.9</c:v>
                </c:pt>
                <c:pt idx="7">
                  <c:v>15</c:v>
                </c:pt>
                <c:pt idx="8">
                  <c:v>13.7</c:v>
                </c:pt>
                <c:pt idx="9">
                  <c:v>17.7</c:v>
                </c:pt>
                <c:pt idx="10">
                  <c:v>15.4</c:v>
                </c:pt>
                <c:pt idx="11">
                  <c:v>15.1</c:v>
                </c:pt>
                <c:pt idx="12">
                  <c:v>15.8</c:v>
                </c:pt>
                <c:pt idx="13">
                  <c:v>16.4</c:v>
                </c:pt>
                <c:pt idx="14">
                  <c:v>12.4</c:v>
                </c:pt>
                <c:pt idx="15">
                  <c:v>14.1</c:v>
                </c:pt>
                <c:pt idx="16">
                  <c:v>12.5</c:v>
                </c:pt>
                <c:pt idx="17">
                  <c:v>13.4</c:v>
                </c:pt>
                <c:pt idx="18">
                  <c:v>14.5</c:v>
                </c:pt>
                <c:pt idx="19">
                  <c:v>11</c:v>
                </c:pt>
                <c:pt idx="20">
                  <c:v>14.4</c:v>
                </c:pt>
                <c:pt idx="21">
                  <c:v>14.2</c:v>
                </c:pt>
                <c:pt idx="22">
                  <c:v>15.9</c:v>
                </c:pt>
                <c:pt idx="23">
                  <c:v>17.3</c:v>
                </c:pt>
                <c:pt idx="24">
                  <c:v>16.1</c:v>
                </c:pt>
                <c:pt idx="25">
                  <c:v>14.2</c:v>
                </c:pt>
                <c:pt idx="26">
                  <c:v>16.4</c:v>
                </c:pt>
                <c:pt idx="27">
                  <c:v>17.7</c:v>
                </c:pt>
                <c:pt idx="28">
                  <c:v>17.1</c:v>
                </c:pt>
                <c:pt idx="29">
                  <c:v>15.3</c:v>
                </c:pt>
                <c:pt idx="30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11</c:v>
                </c:pt>
                <c:pt idx="1">
                  <c:v>4.5</c:v>
                </c:pt>
                <c:pt idx="2">
                  <c:v>11.4</c:v>
                </c:pt>
                <c:pt idx="3">
                  <c:v>6.8</c:v>
                </c:pt>
                <c:pt idx="4">
                  <c:v>5.1</c:v>
                </c:pt>
                <c:pt idx="5">
                  <c:v>10.5</c:v>
                </c:pt>
                <c:pt idx="6">
                  <c:v>6.4</c:v>
                </c:pt>
                <c:pt idx="7">
                  <c:v>-0.2</c:v>
                </c:pt>
                <c:pt idx="8">
                  <c:v>2</c:v>
                </c:pt>
                <c:pt idx="9">
                  <c:v>8.8</c:v>
                </c:pt>
                <c:pt idx="10">
                  <c:v>11</c:v>
                </c:pt>
                <c:pt idx="11">
                  <c:v>4.1</c:v>
                </c:pt>
                <c:pt idx="12">
                  <c:v>0.1</c:v>
                </c:pt>
                <c:pt idx="13">
                  <c:v>5.7</c:v>
                </c:pt>
                <c:pt idx="14">
                  <c:v>11</c:v>
                </c:pt>
                <c:pt idx="15">
                  <c:v>10.1</c:v>
                </c:pt>
                <c:pt idx="16">
                  <c:v>5.9</c:v>
                </c:pt>
                <c:pt idx="17">
                  <c:v>5.6</c:v>
                </c:pt>
                <c:pt idx="18">
                  <c:v>5.9</c:v>
                </c:pt>
                <c:pt idx="19">
                  <c:v>5.5</c:v>
                </c:pt>
                <c:pt idx="20">
                  <c:v>7.5</c:v>
                </c:pt>
                <c:pt idx="21">
                  <c:v>8.8</c:v>
                </c:pt>
                <c:pt idx="22">
                  <c:v>7.6</c:v>
                </c:pt>
                <c:pt idx="23">
                  <c:v>9.8</c:v>
                </c:pt>
                <c:pt idx="24">
                  <c:v>11.1</c:v>
                </c:pt>
                <c:pt idx="25">
                  <c:v>11.8</c:v>
                </c:pt>
                <c:pt idx="26">
                  <c:v>9.4</c:v>
                </c:pt>
                <c:pt idx="27">
                  <c:v>10</c:v>
                </c:pt>
                <c:pt idx="28">
                  <c:v>6.1</c:v>
                </c:pt>
                <c:pt idx="29">
                  <c:v>9.9</c:v>
                </c:pt>
                <c:pt idx="30">
                  <c:v>11.8</c:v>
                </c:pt>
              </c:numCache>
            </c:numRef>
          </c:val>
          <c:smooth val="0"/>
        </c:ser>
        <c:marker val="1"/>
        <c:axId val="14954126"/>
        <c:axId val="369407"/>
      </c:lineChart>
      <c:catAx>
        <c:axId val="14954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407"/>
        <c:crosses val="autoZero"/>
        <c:auto val="1"/>
        <c:lblOffset val="100"/>
        <c:noMultiLvlLbl val="0"/>
      </c:catAx>
      <c:valAx>
        <c:axId val="3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49541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</c:v>
                </c:pt>
                <c:pt idx="5">
                  <c:v>19.7</c:v>
                </c:pt>
                <c:pt idx="6">
                  <c:v>0</c:v>
                </c:pt>
                <c:pt idx="7">
                  <c:v>0</c:v>
                </c:pt>
                <c:pt idx="8">
                  <c:v>1.3</c:v>
                </c:pt>
                <c:pt idx="9">
                  <c:v>0</c:v>
                </c:pt>
                <c:pt idx="10">
                  <c:v>0.4</c:v>
                </c:pt>
                <c:pt idx="11">
                  <c:v>0</c:v>
                </c:pt>
                <c:pt idx="12">
                  <c:v>0</c:v>
                </c:pt>
                <c:pt idx="13">
                  <c:v>2.1</c:v>
                </c:pt>
                <c:pt idx="14">
                  <c:v>1.8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0.5</c:v>
                </c:pt>
                <c:pt idx="22">
                  <c:v>0.8</c:v>
                </c:pt>
                <c:pt idx="23">
                  <c:v>0.6</c:v>
                </c:pt>
                <c:pt idx="24">
                  <c:v>0</c:v>
                </c:pt>
                <c:pt idx="25">
                  <c:v>1.9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4.5</c:v>
                </c:pt>
                <c:pt idx="30">
                  <c:v>13.5</c:v>
                </c:pt>
              </c:numCache>
            </c:numRef>
          </c:val>
        </c:ser>
        <c:axId val="3324664"/>
        <c:axId val="29921977"/>
      </c:barChart>
      <c:catAx>
        <c:axId val="33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324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3.5</c:v>
                </c:pt>
                <c:pt idx="1">
                  <c:v>0.3</c:v>
                </c:pt>
                <c:pt idx="2">
                  <c:v>1.3</c:v>
                </c:pt>
                <c:pt idx="3">
                  <c:v>4.8</c:v>
                </c:pt>
                <c:pt idx="4">
                  <c:v>1.8</c:v>
                </c:pt>
                <c:pt idx="5">
                  <c:v>1.2</c:v>
                </c:pt>
                <c:pt idx="6">
                  <c:v>3.1</c:v>
                </c:pt>
                <c:pt idx="7">
                  <c:v>4.3</c:v>
                </c:pt>
                <c:pt idx="8">
                  <c:v>0.7</c:v>
                </c:pt>
                <c:pt idx="9">
                  <c:v>3.3</c:v>
                </c:pt>
                <c:pt idx="10">
                  <c:v>1.5</c:v>
                </c:pt>
                <c:pt idx="11">
                  <c:v>6.6</c:v>
                </c:pt>
                <c:pt idx="12">
                  <c:v>6</c:v>
                </c:pt>
                <c:pt idx="13">
                  <c:v>1.6</c:v>
                </c:pt>
                <c:pt idx="14">
                  <c:v>0</c:v>
                </c:pt>
                <c:pt idx="15">
                  <c:v>3.9</c:v>
                </c:pt>
                <c:pt idx="16">
                  <c:v>1.9</c:v>
                </c:pt>
                <c:pt idx="17">
                  <c:v>4</c:v>
                </c:pt>
                <c:pt idx="18">
                  <c:v>2.4</c:v>
                </c:pt>
                <c:pt idx="19">
                  <c:v>0</c:v>
                </c:pt>
                <c:pt idx="20">
                  <c:v>0.9</c:v>
                </c:pt>
                <c:pt idx="21">
                  <c:v>0</c:v>
                </c:pt>
                <c:pt idx="22">
                  <c:v>2.1</c:v>
                </c:pt>
                <c:pt idx="23">
                  <c:v>1.3</c:v>
                </c:pt>
                <c:pt idx="24">
                  <c:v>4.5</c:v>
                </c:pt>
                <c:pt idx="25">
                  <c:v>0</c:v>
                </c:pt>
                <c:pt idx="26">
                  <c:v>0</c:v>
                </c:pt>
                <c:pt idx="27">
                  <c:v>2.2</c:v>
                </c:pt>
                <c:pt idx="28">
                  <c:v>1</c:v>
                </c:pt>
                <c:pt idx="29">
                  <c:v>0.1</c:v>
                </c:pt>
                <c:pt idx="30">
                  <c:v>1.3</c:v>
                </c:pt>
              </c:numCache>
            </c:numRef>
          </c:val>
        </c:ser>
        <c:axId val="862338"/>
        <c:axId val="7761043"/>
      </c:barChart>
      <c:catAx>
        <c:axId val="86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61043"/>
        <c:crosses val="autoZero"/>
        <c:auto val="1"/>
        <c:lblOffset val="100"/>
        <c:noMultiLvlLbl val="0"/>
      </c:catAx>
      <c:valAx>
        <c:axId val="776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862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7.8</c:v>
                </c:pt>
                <c:pt idx="1">
                  <c:v>-0.3</c:v>
                </c:pt>
                <c:pt idx="2">
                  <c:v>6</c:v>
                </c:pt>
                <c:pt idx="3">
                  <c:v>2.8</c:v>
                </c:pt>
                <c:pt idx="4">
                  <c:v>1.1</c:v>
                </c:pt>
                <c:pt idx="5">
                  <c:v>5.7</c:v>
                </c:pt>
                <c:pt idx="6">
                  <c:v>3</c:v>
                </c:pt>
                <c:pt idx="7">
                  <c:v>-3.4</c:v>
                </c:pt>
                <c:pt idx="8">
                  <c:v>-2</c:v>
                </c:pt>
                <c:pt idx="9">
                  <c:v>4.7</c:v>
                </c:pt>
                <c:pt idx="10">
                  <c:v>7</c:v>
                </c:pt>
                <c:pt idx="11">
                  <c:v>-1.5</c:v>
                </c:pt>
                <c:pt idx="12">
                  <c:v>-3</c:v>
                </c:pt>
                <c:pt idx="13">
                  <c:v>5.1</c:v>
                </c:pt>
                <c:pt idx="14">
                  <c:v>6.5</c:v>
                </c:pt>
                <c:pt idx="15">
                  <c:v>6.9</c:v>
                </c:pt>
                <c:pt idx="16">
                  <c:v>3</c:v>
                </c:pt>
                <c:pt idx="17">
                  <c:v>0.2</c:v>
                </c:pt>
                <c:pt idx="18">
                  <c:v>2.1</c:v>
                </c:pt>
                <c:pt idx="19">
                  <c:v>2.4</c:v>
                </c:pt>
                <c:pt idx="20">
                  <c:v>5</c:v>
                </c:pt>
                <c:pt idx="21">
                  <c:v>4.4</c:v>
                </c:pt>
                <c:pt idx="22">
                  <c:v>4.6</c:v>
                </c:pt>
                <c:pt idx="23">
                  <c:v>9</c:v>
                </c:pt>
                <c:pt idx="24">
                  <c:v>8</c:v>
                </c:pt>
                <c:pt idx="25">
                  <c:v>8.8</c:v>
                </c:pt>
                <c:pt idx="26">
                  <c:v>4.8</c:v>
                </c:pt>
                <c:pt idx="27">
                  <c:v>5.2</c:v>
                </c:pt>
                <c:pt idx="28">
                  <c:v>2.1</c:v>
                </c:pt>
                <c:pt idx="29">
                  <c:v>5.9</c:v>
                </c:pt>
                <c:pt idx="30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64717"/>
        <c:crosses val="autoZero"/>
        <c:auto val="1"/>
        <c:lblOffset val="100"/>
        <c:noMultiLvlLbl val="0"/>
      </c:catAx>
      <c:valAx>
        <c:axId val="246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740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13.8</c:v>
                </c:pt>
                <c:pt idx="1">
                  <c:v>12.2</c:v>
                </c:pt>
                <c:pt idx="2">
                  <c:v>13.9</c:v>
                </c:pt>
                <c:pt idx="3">
                  <c:v>11.5</c:v>
                </c:pt>
                <c:pt idx="4">
                  <c:v>11.2</c:v>
                </c:pt>
                <c:pt idx="5">
                  <c:v>13.2</c:v>
                </c:pt>
                <c:pt idx="6">
                  <c:v>12.1</c:v>
                </c:pt>
                <c:pt idx="7">
                  <c:v>8.9</c:v>
                </c:pt>
                <c:pt idx="8">
                  <c:v>9.2</c:v>
                </c:pt>
                <c:pt idx="9">
                  <c:v>11.9</c:v>
                </c:pt>
                <c:pt idx="10">
                  <c:v>12.7</c:v>
                </c:pt>
                <c:pt idx="11">
                  <c:v>9.5</c:v>
                </c:pt>
                <c:pt idx="12">
                  <c:v>7.9</c:v>
                </c:pt>
                <c:pt idx="13">
                  <c:v>10.8</c:v>
                </c:pt>
                <c:pt idx="14">
                  <c:v>11.9</c:v>
                </c:pt>
                <c:pt idx="15">
                  <c:v>12</c:v>
                </c:pt>
                <c:pt idx="16">
                  <c:v>11</c:v>
                </c:pt>
                <c:pt idx="17">
                  <c:v>10.5</c:v>
                </c:pt>
                <c:pt idx="18">
                  <c:v>9.6</c:v>
                </c:pt>
                <c:pt idx="19">
                  <c:v>8.9</c:v>
                </c:pt>
                <c:pt idx="20">
                  <c:v>10.8</c:v>
                </c:pt>
                <c:pt idx="21">
                  <c:v>10.8</c:v>
                </c:pt>
                <c:pt idx="22">
                  <c:v>10.7</c:v>
                </c:pt>
                <c:pt idx="23">
                  <c:v>12.2</c:v>
                </c:pt>
                <c:pt idx="24">
                  <c:v>11.6</c:v>
                </c:pt>
                <c:pt idx="25">
                  <c:v>11.8</c:v>
                </c:pt>
                <c:pt idx="26">
                  <c:v>12.3</c:v>
                </c:pt>
                <c:pt idx="27">
                  <c:v>11.5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</c:numCache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0655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14.1</c:v>
                </c:pt>
                <c:pt idx="1">
                  <c:v>12.9</c:v>
                </c:pt>
                <c:pt idx="2">
                  <c:v>13.7</c:v>
                </c:pt>
                <c:pt idx="3">
                  <c:v>12.3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  <c:pt idx="7">
                  <c:v>10.8</c:v>
                </c:pt>
                <c:pt idx="8">
                  <c:v>10.5</c:v>
                </c:pt>
                <c:pt idx="9">
                  <c:v>11.9</c:v>
                </c:pt>
                <c:pt idx="10">
                  <c:v>12.4</c:v>
                </c:pt>
                <c:pt idx="11">
                  <c:v>11</c:v>
                </c:pt>
                <c:pt idx="12">
                  <c:v>9.7</c:v>
                </c:pt>
                <c:pt idx="13">
                  <c:v>11</c:v>
                </c:pt>
                <c:pt idx="14">
                  <c:v>12</c:v>
                </c:pt>
                <c:pt idx="15">
                  <c:v>12.1</c:v>
                </c:pt>
                <c:pt idx="16">
                  <c:v>11.5</c:v>
                </c:pt>
                <c:pt idx="17">
                  <c:v>11</c:v>
                </c:pt>
                <c:pt idx="18">
                  <c:v>10.6</c:v>
                </c:pt>
                <c:pt idx="19">
                  <c:v>10.3</c:v>
                </c:pt>
                <c:pt idx="20">
                  <c:v>10.9</c:v>
                </c:pt>
                <c:pt idx="21">
                  <c:v>11.1</c:v>
                </c:pt>
                <c:pt idx="22">
                  <c:v>11.2</c:v>
                </c:pt>
                <c:pt idx="23">
                  <c:v>11.9</c:v>
                </c:pt>
                <c:pt idx="24">
                  <c:v>11.7</c:v>
                </c:pt>
                <c:pt idx="25">
                  <c:v>11.8</c:v>
                </c:pt>
                <c:pt idx="26">
                  <c:v>12</c:v>
                </c:pt>
                <c:pt idx="27">
                  <c:v>12</c:v>
                </c:pt>
                <c:pt idx="28">
                  <c:v>11.2</c:v>
                </c:pt>
                <c:pt idx="29">
                  <c:v>12</c:v>
                </c:pt>
                <c:pt idx="30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14.6</c:v>
                </c:pt>
                <c:pt idx="1">
                  <c:v>14.6</c:v>
                </c:pt>
                <c:pt idx="2">
                  <c:v>14.5</c:v>
                </c:pt>
                <c:pt idx="3">
                  <c:v>14.4</c:v>
                </c:pt>
                <c:pt idx="4">
                  <c:v>14.3</c:v>
                </c:pt>
                <c:pt idx="5">
                  <c:v>14.2</c:v>
                </c:pt>
                <c:pt idx="6">
                  <c:v>14.1</c:v>
                </c:pt>
                <c:pt idx="7">
                  <c:v>14.1</c:v>
                </c:pt>
                <c:pt idx="8">
                  <c:v>13.9</c:v>
                </c:pt>
                <c:pt idx="9">
                  <c:v>13.7</c:v>
                </c:pt>
                <c:pt idx="10">
                  <c:v>13.7</c:v>
                </c:pt>
                <c:pt idx="11">
                  <c:v>13.7</c:v>
                </c:pt>
                <c:pt idx="12">
                  <c:v>13.6</c:v>
                </c:pt>
                <c:pt idx="13">
                  <c:v>13.3</c:v>
                </c:pt>
                <c:pt idx="14">
                  <c:v>13.2</c:v>
                </c:pt>
                <c:pt idx="15">
                  <c:v>13.5</c:v>
                </c:pt>
                <c:pt idx="16">
                  <c:v>13.4</c:v>
                </c:pt>
                <c:pt idx="17">
                  <c:v>13.3</c:v>
                </c:pt>
                <c:pt idx="18">
                  <c:v>13.2</c:v>
                </c:pt>
                <c:pt idx="19">
                  <c:v>13.1</c:v>
                </c:pt>
                <c:pt idx="20">
                  <c:v>12.9</c:v>
                </c:pt>
                <c:pt idx="21">
                  <c:v>12.9</c:v>
                </c:pt>
                <c:pt idx="22">
                  <c:v>12.9</c:v>
                </c:pt>
                <c:pt idx="23">
                  <c:v>12.9</c:v>
                </c:pt>
                <c:pt idx="24">
                  <c:v>12.9</c:v>
                </c:pt>
                <c:pt idx="25">
                  <c:v>12.9</c:v>
                </c:pt>
                <c:pt idx="26">
                  <c:v>12.9</c:v>
                </c:pt>
                <c:pt idx="27">
                  <c:v>12.9</c:v>
                </c:pt>
                <c:pt idx="28">
                  <c:v>13</c:v>
                </c:pt>
                <c:pt idx="29">
                  <c:v>12.9</c:v>
                </c:pt>
                <c:pt idx="30">
                  <c:v>12.9</c:v>
                </c:pt>
              </c:numCache>
            </c:numRef>
          </c:val>
          <c:smooth val="0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37953"/>
        <c:crosses val="autoZero"/>
        <c:auto val="1"/>
        <c:lblOffset val="100"/>
        <c:noMultiLvlLbl val="0"/>
      </c:catAx>
      <c:valAx>
        <c:axId val="2573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2512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1018.7970776162865</c:v>
                </c:pt>
                <c:pt idx="1">
                  <c:v>1020.1468014175318</c:v>
                </c:pt>
                <c:pt idx="2">
                  <c:v>1004.2002349108973</c:v>
                </c:pt>
                <c:pt idx="3">
                  <c:v>1011.7364240591947</c:v>
                </c:pt>
                <c:pt idx="4">
                  <c:v>1011.4914276604837</c:v>
                </c:pt>
                <c:pt idx="5">
                  <c:v>1004.0358919760987</c:v>
                </c:pt>
                <c:pt idx="6">
                  <c:v>1012.358430592917</c:v>
                </c:pt>
                <c:pt idx="7">
                  <c:v>1016.6803509685511</c:v>
                </c:pt>
                <c:pt idx="8">
                  <c:v>1021.2531313102004</c:v>
                </c:pt>
                <c:pt idx="9">
                  <c:v>1015.0992105871883</c:v>
                </c:pt>
                <c:pt idx="10">
                  <c:v>1013.9372488776945</c:v>
                </c:pt>
                <c:pt idx="11">
                  <c:v>1028.3405654178293</c:v>
                </c:pt>
                <c:pt idx="12">
                  <c:v>1031.777756679014</c:v>
                </c:pt>
                <c:pt idx="13">
                  <c:v>1030.5375791154772</c:v>
                </c:pt>
                <c:pt idx="14">
                  <c:v>1032.973227905672</c:v>
                </c:pt>
                <c:pt idx="15">
                  <c:v>1034.716657256783</c:v>
                </c:pt>
                <c:pt idx="16">
                  <c:v>1032.6106013696938</c:v>
                </c:pt>
                <c:pt idx="17">
                  <c:v>1025.34340325235</c:v>
                </c:pt>
                <c:pt idx="18">
                  <c:v>1014.4838436372896</c:v>
                </c:pt>
                <c:pt idx="19">
                  <c:v>1008.4698963206254</c:v>
                </c:pt>
                <c:pt idx="20">
                  <c:v>995.3161987203503</c:v>
                </c:pt>
                <c:pt idx="21">
                  <c:v>995.7095610258841</c:v>
                </c:pt>
                <c:pt idx="22">
                  <c:v>1005.1521215518505</c:v>
                </c:pt>
                <c:pt idx="23">
                  <c:v>1003.5941388029137</c:v>
                </c:pt>
                <c:pt idx="24">
                  <c:v>1008.1934605922531</c:v>
                </c:pt>
                <c:pt idx="25">
                  <c:v>1016.5601569026288</c:v>
                </c:pt>
                <c:pt idx="26">
                  <c:v>1018.4434934485129</c:v>
                </c:pt>
                <c:pt idx="27">
                  <c:v>1017.3827832100765</c:v>
                </c:pt>
                <c:pt idx="28">
                  <c:v>1022.200386043625</c:v>
                </c:pt>
                <c:pt idx="29">
                  <c:v>1022.1271334600189</c:v>
                </c:pt>
                <c:pt idx="30">
                  <c:v>1018.7573288673785</c:v>
                </c:pt>
              </c:numCache>
            </c:numRef>
          </c:val>
          <c:smooth val="0"/>
        </c:ser>
        <c:marker val="1"/>
        <c:axId val="30314986"/>
        <c:axId val="4399419"/>
      </c:lineChart>
      <c:catAx>
        <c:axId val="3031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9419"/>
        <c:crosses val="autoZero"/>
        <c:auto val="1"/>
        <c:lblOffset val="100"/>
        <c:noMultiLvlLbl val="0"/>
      </c:catAx>
      <c:valAx>
        <c:axId val="4399419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31498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9.45810346967143</c:v>
                </c:pt>
                <c:pt idx="1">
                  <c:v>7.481817093442786</c:v>
                </c:pt>
                <c:pt idx="2">
                  <c:v>9.954987143264045</c:v>
                </c:pt>
                <c:pt idx="3">
                  <c:v>8.487866022623583</c:v>
                </c:pt>
                <c:pt idx="4">
                  <c:v>8.679894528237803</c:v>
                </c:pt>
                <c:pt idx="5">
                  <c:v>15.083927291693298</c:v>
                </c:pt>
                <c:pt idx="6">
                  <c:v>5.840373970191854</c:v>
                </c:pt>
                <c:pt idx="7">
                  <c:v>6.136552456985945</c:v>
                </c:pt>
                <c:pt idx="8">
                  <c:v>6.65361333202298</c:v>
                </c:pt>
                <c:pt idx="9">
                  <c:v>9.317377279322145</c:v>
                </c:pt>
                <c:pt idx="10">
                  <c:v>11.18993695011843</c:v>
                </c:pt>
                <c:pt idx="11">
                  <c:v>7.556363080289604</c:v>
                </c:pt>
                <c:pt idx="12">
                  <c:v>5.010954321654451</c:v>
                </c:pt>
                <c:pt idx="13">
                  <c:v>10.647788356318003</c:v>
                </c:pt>
                <c:pt idx="14">
                  <c:v>10.926123886618138</c:v>
                </c:pt>
                <c:pt idx="15">
                  <c:v>7.927837886951991</c:v>
                </c:pt>
                <c:pt idx="16">
                  <c:v>5.936793764740098</c:v>
                </c:pt>
                <c:pt idx="17">
                  <c:v>5.955073417087354</c:v>
                </c:pt>
                <c:pt idx="18">
                  <c:v>6.878273720481201</c:v>
                </c:pt>
                <c:pt idx="19">
                  <c:v>5.255764288499974</c:v>
                </c:pt>
                <c:pt idx="20">
                  <c:v>10.411356127350984</c:v>
                </c:pt>
                <c:pt idx="21">
                  <c:v>10.714663286828534</c:v>
                </c:pt>
                <c:pt idx="22">
                  <c:v>9.399830833168876</c:v>
                </c:pt>
                <c:pt idx="23">
                  <c:v>13.441602897427734</c:v>
                </c:pt>
                <c:pt idx="24">
                  <c:v>9.765141894893905</c:v>
                </c:pt>
                <c:pt idx="25">
                  <c:v>9.265183685823486</c:v>
                </c:pt>
                <c:pt idx="26">
                  <c:v>13.260485445546555</c:v>
                </c:pt>
                <c:pt idx="27">
                  <c:v>11.6506909339291</c:v>
                </c:pt>
                <c:pt idx="28">
                  <c:v>10.107980787049183</c:v>
                </c:pt>
                <c:pt idx="29">
                  <c:v>10.98144117971927</c:v>
                </c:pt>
                <c:pt idx="30">
                  <c:v>12.956298852197554</c:v>
                </c:pt>
              </c:numCache>
            </c:numRef>
          </c:val>
          <c:smooth val="0"/>
        </c:ser>
        <c:marker val="1"/>
        <c:axId val="39594772"/>
        <c:axId val="20808629"/>
      </c:lineChart>
      <c:catAx>
        <c:axId val="39594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08629"/>
        <c:crosses val="autoZero"/>
        <c:auto val="1"/>
        <c:lblOffset val="100"/>
        <c:noMultiLvlLbl val="0"/>
      </c:catAx>
      <c:valAx>
        <c:axId val="2080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9594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0.03425</cdr:y>
    </cdr:from>
    <cdr:to>
      <cdr:x>0.923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8001000" y="171450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2137382-1917-460e-aa53-9dbc023edde0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0.03025</cdr:y>
    </cdr:from>
    <cdr:to>
      <cdr:x>0.8805</cdr:x>
      <cdr:y>0.0685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591425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b5f556b-008e-4d6a-b3eb-0b63f02b9222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0.03775</cdr:y>
    </cdr:from>
    <cdr:to>
      <cdr:x>0.89025</cdr:x>
      <cdr:y>0.076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715250" y="190500"/>
          <a:ext cx="790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38f9a0a-789b-4909-a226-ed4220ee654e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0.4965</cdr:y>
    </cdr:from>
    <cdr:to>
      <cdr:x>0.51375</cdr:x>
      <cdr:y>0.53325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4819650" y="26098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e5eb503-3cc3-43c3-bc1f-78958572649a}" type="TxLink">
            <a:rPr lang="en-US" cap="none" sz="1000" b="0" i="0" u="none" baseline="0">
              <a:latin typeface="Arial"/>
              <a:ea typeface="Arial"/>
              <a:cs typeface="Arial"/>
            </a:rPr>
            <a:t>3.5 </a:t>
          </a:fld>
        </a:p>
      </cdr:txBody>
    </cdr:sp>
  </cdr:relSizeAnchor>
  <cdr:relSizeAnchor xmlns:cdr="http://schemas.openxmlformats.org/drawingml/2006/chartDrawing">
    <cdr:from>
      <cdr:x>0.78275</cdr:x>
      <cdr:y>0.0285</cdr:y>
    </cdr:from>
    <cdr:to>
      <cdr:x>0.869</cdr:x>
      <cdr:y>0.0665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7477125" y="142875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491aa24-6e1c-4e70-b2c9-2c926ba37dea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0.02625</cdr:y>
    </cdr:from>
    <cdr:to>
      <cdr:x>0.9245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8010525" y="13335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485228a-88ad-4005-9361-b5867b275eb3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0.0285</cdr:y>
    </cdr:from>
    <cdr:to>
      <cdr:x>0.905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10500" y="14287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74cc622-abe6-4cbf-960f-f0ed0564c177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0.03</cdr:y>
    </cdr:from>
    <cdr:to>
      <cdr:x>0.8895</cdr:x>
      <cdr:y>0.0685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7667625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9e2ad06-d822-41d3-8009-4447fec63011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0.04</cdr:y>
    </cdr:from>
    <cdr:to>
      <cdr:x>0.9115</cdr:x>
      <cdr:y>0.07775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77175" y="209550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5c5bd04-d1db-471c-a0eb-84ebce9e616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25" activePane="bottomLeft" state="split"/>
      <selection pane="topLeft" activeCell="R2" sqref="R2"/>
      <selection pane="bottomLeft" activeCell="R31" sqref="R3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113</v>
      </c>
      <c r="R4" s="60">
        <v>2009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12.4</v>
      </c>
      <c r="C9" s="65">
        <v>10.9</v>
      </c>
      <c r="D9" s="65">
        <v>16.3</v>
      </c>
      <c r="E9" s="65">
        <v>11</v>
      </c>
      <c r="F9" s="66">
        <f aca="true" t="shared" si="0" ref="F9:F39">AVERAGE(D9:E9)</f>
        <v>13.65</v>
      </c>
      <c r="G9" s="67">
        <f>100*(AJ9/AH9)</f>
        <v>82.23085925013606</v>
      </c>
      <c r="H9" s="67">
        <f aca="true" t="shared" si="1" ref="H9:H39">AK9</f>
        <v>9.45810346967143</v>
      </c>
      <c r="I9" s="68">
        <v>7.8</v>
      </c>
      <c r="J9" s="66"/>
      <c r="K9" s="68"/>
      <c r="L9" s="65">
        <v>13.8</v>
      </c>
      <c r="M9" s="65">
        <v>14.1</v>
      </c>
      <c r="N9" s="65">
        <v>14.7</v>
      </c>
      <c r="O9" s="66">
        <v>14.6</v>
      </c>
      <c r="P9" s="69" t="s">
        <v>104</v>
      </c>
      <c r="Q9" s="70">
        <v>18</v>
      </c>
      <c r="R9" s="67">
        <v>3.5</v>
      </c>
      <c r="S9" s="67">
        <v>66.9</v>
      </c>
      <c r="T9" s="67">
        <v>0</v>
      </c>
      <c r="U9" s="67"/>
      <c r="V9" s="71">
        <v>6</v>
      </c>
      <c r="W9" s="64">
        <v>1008.5</v>
      </c>
      <c r="X9" s="121">
        <f aca="true" t="shared" si="2" ref="X9:X39">W9+AU17</f>
        <v>1018.7970776162865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14.392152154059962</v>
      </c>
      <c r="AI9">
        <f aca="true" t="shared" si="5" ref="AI9:AI39">IF(W9&gt;=0,6.107*EXP(17.38*(C9/(239+C9))),6.107*EXP(22.44*(C9/(272.4+C9))))</f>
        <v>13.033290380870474</v>
      </c>
      <c r="AJ9">
        <f aca="true" t="shared" si="6" ref="AJ9:AJ39">IF(C9&gt;=0,AI9-(0.000799*1000*(B9-C9)),AI9-(0.00072*1000*(B9-C9)))</f>
        <v>11.834790380870473</v>
      </c>
      <c r="AK9">
        <f>239*LN(AJ9/6.107)/(17.38-LN(AJ9/6.107))</f>
        <v>9.45810346967143</v>
      </c>
      <c r="AM9">
        <f>COUNTIF(V9:V39,"&lt;1")</f>
        <v>2</v>
      </c>
      <c r="AN9">
        <f>COUNTIF(E9:E39,"&lt;0")</f>
        <v>1</v>
      </c>
      <c r="AO9">
        <f>COUNTIF(I9:I39,"&lt;0")</f>
        <v>5</v>
      </c>
      <c r="AP9">
        <f>COUNTIF(Q9:Q39,"&gt;=39")</f>
        <v>1</v>
      </c>
    </row>
    <row r="10" spans="1:37" ht="12.75">
      <c r="A10" s="72">
        <v>2</v>
      </c>
      <c r="B10" s="73">
        <v>11.4</v>
      </c>
      <c r="C10" s="74">
        <v>9.5</v>
      </c>
      <c r="D10" s="74">
        <v>14.9</v>
      </c>
      <c r="E10" s="74">
        <v>4.5</v>
      </c>
      <c r="F10" s="75">
        <f t="shared" si="0"/>
        <v>9.7</v>
      </c>
      <c r="G10" s="67">
        <f aca="true" t="shared" si="7" ref="G10:G39">100*(AJ10/AH10)</f>
        <v>76.82025495019607</v>
      </c>
      <c r="H10" s="76">
        <f t="shared" si="1"/>
        <v>7.481817093442786</v>
      </c>
      <c r="I10" s="77">
        <v>-0.3</v>
      </c>
      <c r="J10" s="75"/>
      <c r="K10" s="77"/>
      <c r="L10" s="74">
        <v>12.2</v>
      </c>
      <c r="M10" s="74">
        <v>12.9</v>
      </c>
      <c r="N10" s="74">
        <v>14.4</v>
      </c>
      <c r="O10" s="75">
        <v>14.6</v>
      </c>
      <c r="P10" s="78" t="s">
        <v>106</v>
      </c>
      <c r="Q10" s="79">
        <v>22</v>
      </c>
      <c r="R10" s="76">
        <v>0.3</v>
      </c>
      <c r="S10" s="76">
        <v>50</v>
      </c>
      <c r="T10" s="76">
        <v>0</v>
      </c>
      <c r="U10" s="76"/>
      <c r="V10" s="80">
        <v>4</v>
      </c>
      <c r="W10" s="73">
        <v>1009.8</v>
      </c>
      <c r="X10" s="121">
        <f t="shared" si="2"/>
        <v>1020.1468014175318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13.473134087977627</v>
      </c>
      <c r="AI10">
        <f t="shared" si="5"/>
        <v>11.868195956166188</v>
      </c>
      <c r="AJ10">
        <f t="shared" si="6"/>
        <v>10.350095956166188</v>
      </c>
      <c r="AK10">
        <f aca="true" t="shared" si="12" ref="AK10:AK39">239*LN(AJ10/6.107)/(17.38-LN(AJ10/6.107))</f>
        <v>7.481817093442786</v>
      </c>
    </row>
    <row r="11" spans="1:37" ht="12.75">
      <c r="A11" s="63">
        <v>3</v>
      </c>
      <c r="B11" s="64">
        <v>13.8</v>
      </c>
      <c r="C11" s="65">
        <v>11.8</v>
      </c>
      <c r="D11" s="65">
        <v>16.2</v>
      </c>
      <c r="E11" s="65">
        <v>11.4</v>
      </c>
      <c r="F11" s="66">
        <f t="shared" si="0"/>
        <v>13.8</v>
      </c>
      <c r="G11" s="67">
        <f t="shared" si="7"/>
        <v>77.58669268950015</v>
      </c>
      <c r="H11" s="67">
        <f t="shared" si="1"/>
        <v>9.954987143264045</v>
      </c>
      <c r="I11" s="68">
        <v>6</v>
      </c>
      <c r="J11" s="66"/>
      <c r="K11" s="68"/>
      <c r="L11" s="65">
        <v>13.9</v>
      </c>
      <c r="M11" s="65">
        <v>13.7</v>
      </c>
      <c r="N11" s="65">
        <v>14.1</v>
      </c>
      <c r="O11" s="66">
        <v>14.5</v>
      </c>
      <c r="P11" s="69" t="s">
        <v>107</v>
      </c>
      <c r="Q11" s="70">
        <v>44</v>
      </c>
      <c r="R11" s="67">
        <v>1.3</v>
      </c>
      <c r="S11" s="67">
        <v>72.1</v>
      </c>
      <c r="T11" s="67" t="s">
        <v>109</v>
      </c>
      <c r="U11" s="67"/>
      <c r="V11" s="71">
        <v>5</v>
      </c>
      <c r="W11" s="64">
        <v>994.1</v>
      </c>
      <c r="X11" s="121">
        <f t="shared" si="2"/>
        <v>1004.2002349108973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15.771202559854595</v>
      </c>
      <c r="AI11">
        <f t="shared" si="5"/>
        <v>13.834354463552966</v>
      </c>
      <c r="AJ11">
        <f t="shared" si="6"/>
        <v>12.236354463552965</v>
      </c>
      <c r="AK11">
        <f t="shared" si="12"/>
        <v>9.954987143264045</v>
      </c>
    </row>
    <row r="12" spans="1:37" ht="12.75">
      <c r="A12" s="72">
        <v>4</v>
      </c>
      <c r="B12" s="73">
        <v>12.1</v>
      </c>
      <c r="C12" s="74">
        <v>10.3</v>
      </c>
      <c r="D12" s="74">
        <v>15.2</v>
      </c>
      <c r="E12" s="74">
        <v>6.8</v>
      </c>
      <c r="F12" s="75">
        <f t="shared" si="0"/>
        <v>11</v>
      </c>
      <c r="G12" s="67">
        <f t="shared" si="7"/>
        <v>78.54951996829651</v>
      </c>
      <c r="H12" s="76">
        <f t="shared" si="1"/>
        <v>8.487866022623583</v>
      </c>
      <c r="I12" s="77">
        <v>2.8</v>
      </c>
      <c r="J12" s="75"/>
      <c r="K12" s="77"/>
      <c r="L12" s="74">
        <v>11.5</v>
      </c>
      <c r="M12" s="74">
        <v>12.3</v>
      </c>
      <c r="N12" s="74">
        <v>14.1</v>
      </c>
      <c r="O12" s="75">
        <v>14.4</v>
      </c>
      <c r="P12" s="78" t="s">
        <v>110</v>
      </c>
      <c r="Q12" s="79">
        <v>21</v>
      </c>
      <c r="R12" s="76">
        <v>4.8</v>
      </c>
      <c r="S12" s="76">
        <v>60</v>
      </c>
      <c r="T12" s="76">
        <v>0</v>
      </c>
      <c r="U12" s="76"/>
      <c r="V12" s="80">
        <v>1</v>
      </c>
      <c r="W12" s="73">
        <v>1001.5</v>
      </c>
      <c r="X12" s="121">
        <f t="shared" si="2"/>
        <v>1011.7364240591947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14.110830506745673</v>
      </c>
      <c r="AI12">
        <f t="shared" si="5"/>
        <v>12.522189626588666</v>
      </c>
      <c r="AJ12">
        <f t="shared" si="6"/>
        <v>11.083989626588668</v>
      </c>
      <c r="AK12">
        <f t="shared" si="12"/>
        <v>8.487866022623583</v>
      </c>
    </row>
    <row r="13" spans="1:37" ht="12.75">
      <c r="A13" s="63">
        <v>5</v>
      </c>
      <c r="B13" s="64">
        <v>10.5</v>
      </c>
      <c r="C13" s="65">
        <v>9.6</v>
      </c>
      <c r="D13" s="65">
        <v>16</v>
      </c>
      <c r="E13" s="65">
        <v>5.1</v>
      </c>
      <c r="F13" s="66">
        <f t="shared" si="0"/>
        <v>10.55</v>
      </c>
      <c r="G13" s="67">
        <f t="shared" si="7"/>
        <v>88.48438678131586</v>
      </c>
      <c r="H13" s="67">
        <f t="shared" si="1"/>
        <v>8.679894528237803</v>
      </c>
      <c r="I13" s="68">
        <v>1.1</v>
      </c>
      <c r="J13" s="66"/>
      <c r="K13" s="68"/>
      <c r="L13" s="65">
        <v>11.2</v>
      </c>
      <c r="M13" s="65">
        <v>12</v>
      </c>
      <c r="N13" s="65">
        <v>13.8</v>
      </c>
      <c r="O13" s="66">
        <v>14.3</v>
      </c>
      <c r="P13" s="69" t="s">
        <v>112</v>
      </c>
      <c r="Q13" s="70">
        <v>8</v>
      </c>
      <c r="R13" s="67">
        <v>1.8</v>
      </c>
      <c r="S13" s="67">
        <v>50.5</v>
      </c>
      <c r="T13" s="67">
        <v>1.1</v>
      </c>
      <c r="U13" s="67"/>
      <c r="V13" s="71">
        <v>8</v>
      </c>
      <c r="W13" s="64">
        <v>1001.2</v>
      </c>
      <c r="X13" s="121">
        <f t="shared" si="2"/>
        <v>1011.4914276604837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12.690561141441451</v>
      </c>
      <c r="AI13">
        <f t="shared" si="5"/>
        <v>11.948265205112428</v>
      </c>
      <c r="AJ13">
        <f t="shared" si="6"/>
        <v>11.229165205112427</v>
      </c>
      <c r="AK13">
        <f t="shared" si="12"/>
        <v>8.679894528237803</v>
      </c>
    </row>
    <row r="14" spans="1:37" ht="12.75">
      <c r="A14" s="72">
        <v>6</v>
      </c>
      <c r="B14" s="73">
        <v>15.6</v>
      </c>
      <c r="C14" s="74">
        <v>15.3</v>
      </c>
      <c r="D14" s="74">
        <v>20.1</v>
      </c>
      <c r="E14" s="74">
        <v>10.5</v>
      </c>
      <c r="F14" s="75">
        <f t="shared" si="0"/>
        <v>15.3</v>
      </c>
      <c r="G14" s="67">
        <f t="shared" si="7"/>
        <v>96.74052936010507</v>
      </c>
      <c r="H14" s="76">
        <f t="shared" si="1"/>
        <v>15.083927291693298</v>
      </c>
      <c r="I14" s="77">
        <v>5.7</v>
      </c>
      <c r="J14" s="75"/>
      <c r="K14" s="77"/>
      <c r="L14" s="74">
        <v>13.2</v>
      </c>
      <c r="M14" s="74">
        <v>13</v>
      </c>
      <c r="N14" s="74">
        <v>13.7</v>
      </c>
      <c r="O14" s="75">
        <v>14.2</v>
      </c>
      <c r="P14" s="78" t="s">
        <v>114</v>
      </c>
      <c r="Q14" s="79">
        <v>25</v>
      </c>
      <c r="R14" s="76">
        <v>1.2</v>
      </c>
      <c r="S14" s="76">
        <v>55</v>
      </c>
      <c r="T14" s="76">
        <v>19.7</v>
      </c>
      <c r="U14" s="76"/>
      <c r="V14" s="80">
        <v>8</v>
      </c>
      <c r="W14" s="73">
        <v>994</v>
      </c>
      <c r="X14" s="121">
        <f t="shared" si="2"/>
        <v>1004.0358919760987</v>
      </c>
      <c r="Y14" s="127">
        <v>0</v>
      </c>
      <c r="Z14" s="134">
        <v>0</v>
      </c>
      <c r="AA14" s="127">
        <v>0</v>
      </c>
      <c r="AB14">
        <f t="shared" si="8"/>
        <v>6</v>
      </c>
      <c r="AC14">
        <f t="shared" si="9"/>
        <v>0</v>
      </c>
      <c r="AD14">
        <f t="shared" si="10"/>
        <v>0</v>
      </c>
      <c r="AE14">
        <f t="shared" si="3"/>
        <v>6</v>
      </c>
      <c r="AF14">
        <f t="shared" si="4"/>
        <v>0</v>
      </c>
      <c r="AH14">
        <f t="shared" si="11"/>
        <v>17.713962526575546</v>
      </c>
      <c r="AI14">
        <f t="shared" si="5"/>
        <v>17.376281118859826</v>
      </c>
      <c r="AJ14">
        <f t="shared" si="6"/>
        <v>17.136581118859826</v>
      </c>
      <c r="AK14">
        <f t="shared" si="12"/>
        <v>15.083927291693298</v>
      </c>
    </row>
    <row r="15" spans="1:37" ht="12.75">
      <c r="A15" s="63">
        <v>7</v>
      </c>
      <c r="B15" s="64">
        <v>8.9</v>
      </c>
      <c r="C15" s="65">
        <v>7.5</v>
      </c>
      <c r="D15" s="65">
        <v>11.9</v>
      </c>
      <c r="E15" s="65">
        <v>6.4</v>
      </c>
      <c r="F15" s="66">
        <f t="shared" si="0"/>
        <v>9.15</v>
      </c>
      <c r="G15" s="67">
        <f t="shared" si="7"/>
        <v>81.10786489718038</v>
      </c>
      <c r="H15" s="67">
        <f t="shared" si="1"/>
        <v>5.840373970191854</v>
      </c>
      <c r="I15" s="68">
        <v>3</v>
      </c>
      <c r="J15" s="66"/>
      <c r="K15" s="68"/>
      <c r="L15" s="65">
        <v>12.1</v>
      </c>
      <c r="M15" s="65">
        <v>13</v>
      </c>
      <c r="N15" s="65">
        <v>14.1</v>
      </c>
      <c r="O15" s="66">
        <v>14.1</v>
      </c>
      <c r="P15" s="69" t="s">
        <v>115</v>
      </c>
      <c r="Q15" s="70">
        <v>14</v>
      </c>
      <c r="R15" s="67">
        <v>3.1</v>
      </c>
      <c r="S15" s="67">
        <v>63</v>
      </c>
      <c r="T15" s="67">
        <v>0</v>
      </c>
      <c r="U15" s="67"/>
      <c r="V15" s="71">
        <v>3</v>
      </c>
      <c r="W15" s="64">
        <v>1002</v>
      </c>
      <c r="X15" s="121">
        <f t="shared" si="2"/>
        <v>1012.358430592917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11.397624958456682</v>
      </c>
      <c r="AI15">
        <f t="shared" si="5"/>
        <v>10.362970252792357</v>
      </c>
      <c r="AJ15">
        <f t="shared" si="6"/>
        <v>9.244370252792356</v>
      </c>
      <c r="AK15">
        <f t="shared" si="12"/>
        <v>5.840373970191854</v>
      </c>
    </row>
    <row r="16" spans="1:37" ht="12.75">
      <c r="A16" s="72">
        <v>8</v>
      </c>
      <c r="B16" s="73">
        <v>6.8</v>
      </c>
      <c r="C16" s="74">
        <v>6.5</v>
      </c>
      <c r="D16" s="74">
        <v>15</v>
      </c>
      <c r="E16" s="74">
        <v>-0.2</v>
      </c>
      <c r="F16" s="75">
        <f t="shared" si="0"/>
        <v>7.4</v>
      </c>
      <c r="G16" s="67">
        <f t="shared" si="7"/>
        <v>95.52935097120974</v>
      </c>
      <c r="H16" s="76">
        <f t="shared" si="1"/>
        <v>6.136552456985945</v>
      </c>
      <c r="I16" s="77">
        <v>-3.4</v>
      </c>
      <c r="J16" s="75"/>
      <c r="K16" s="77"/>
      <c r="L16" s="74">
        <v>8.9</v>
      </c>
      <c r="M16" s="74">
        <v>10.8</v>
      </c>
      <c r="N16" s="74">
        <v>13.5</v>
      </c>
      <c r="O16" s="75">
        <v>14.1</v>
      </c>
      <c r="P16" s="78" t="s">
        <v>116</v>
      </c>
      <c r="Q16" s="79">
        <v>14</v>
      </c>
      <c r="R16" s="76">
        <v>4.3</v>
      </c>
      <c r="S16" s="76">
        <v>65.5</v>
      </c>
      <c r="T16" s="76">
        <v>0</v>
      </c>
      <c r="U16" s="76"/>
      <c r="V16" s="80">
        <v>2</v>
      </c>
      <c r="W16" s="73">
        <v>1006.2</v>
      </c>
      <c r="X16" s="121">
        <f t="shared" si="2"/>
        <v>1016.6803509685511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8</v>
      </c>
      <c r="AD16">
        <f t="shared" si="10"/>
        <v>8</v>
      </c>
      <c r="AE16">
        <f t="shared" si="3"/>
        <v>0</v>
      </c>
      <c r="AF16">
        <f t="shared" si="4"/>
        <v>0</v>
      </c>
      <c r="AH16">
        <f t="shared" si="11"/>
        <v>9.877400046010854</v>
      </c>
      <c r="AI16">
        <f t="shared" si="5"/>
        <v>9.67551615678414</v>
      </c>
      <c r="AJ16">
        <f t="shared" si="6"/>
        <v>9.43581615678414</v>
      </c>
      <c r="AK16">
        <f t="shared" si="12"/>
        <v>6.136552456985945</v>
      </c>
    </row>
    <row r="17" spans="1:47" ht="12.75">
      <c r="A17" s="63">
        <v>9</v>
      </c>
      <c r="B17" s="64">
        <v>8.8</v>
      </c>
      <c r="C17" s="65">
        <v>7.8</v>
      </c>
      <c r="D17" s="65">
        <v>13.7</v>
      </c>
      <c r="E17" s="65">
        <v>2</v>
      </c>
      <c r="F17" s="66">
        <f t="shared" si="0"/>
        <v>7.85</v>
      </c>
      <c r="G17" s="67">
        <f t="shared" si="7"/>
        <v>86.37567437679003</v>
      </c>
      <c r="H17" s="67">
        <f t="shared" si="1"/>
        <v>6.65361333202298</v>
      </c>
      <c r="I17" s="68">
        <v>-2</v>
      </c>
      <c r="J17" s="66"/>
      <c r="K17" s="68"/>
      <c r="L17" s="65">
        <v>9.2</v>
      </c>
      <c r="M17" s="65">
        <v>10.5</v>
      </c>
      <c r="N17" s="65">
        <v>12.9</v>
      </c>
      <c r="O17" s="66">
        <v>13.9</v>
      </c>
      <c r="P17" s="69" t="s">
        <v>120</v>
      </c>
      <c r="Q17" s="70">
        <v>17</v>
      </c>
      <c r="R17" s="67">
        <v>0.7</v>
      </c>
      <c r="S17" s="67">
        <v>40</v>
      </c>
      <c r="T17" s="67">
        <v>1.3</v>
      </c>
      <c r="U17" s="67"/>
      <c r="V17" s="71">
        <v>7</v>
      </c>
      <c r="W17" s="64">
        <v>1010.8</v>
      </c>
      <c r="X17" s="121">
        <f t="shared" si="2"/>
        <v>1021.2531313102004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11.32081514642534</v>
      </c>
      <c r="AI17">
        <f t="shared" si="5"/>
        <v>10.57743042767468</v>
      </c>
      <c r="AJ17">
        <f t="shared" si="6"/>
        <v>9.778430427674678</v>
      </c>
      <c r="AK17">
        <f t="shared" si="12"/>
        <v>6.65361333202298</v>
      </c>
      <c r="AU17">
        <f aca="true" t="shared" si="13" ref="AU17:AU47">W9*(10^(85/(18429.1+(67.53*B9)+(0.003*31)))-1)</f>
        <v>10.2970776162865</v>
      </c>
    </row>
    <row r="18" spans="1:47" ht="12.75">
      <c r="A18" s="72">
        <v>10</v>
      </c>
      <c r="B18" s="73">
        <v>11.3</v>
      </c>
      <c r="C18" s="74">
        <v>10.3</v>
      </c>
      <c r="D18" s="74">
        <v>17.7</v>
      </c>
      <c r="E18" s="74">
        <v>8.8</v>
      </c>
      <c r="F18" s="75">
        <f t="shared" si="0"/>
        <v>13.25</v>
      </c>
      <c r="G18" s="67">
        <f t="shared" si="7"/>
        <v>87.590188884528</v>
      </c>
      <c r="H18" s="76">
        <f t="shared" si="1"/>
        <v>9.317377279322145</v>
      </c>
      <c r="I18" s="77">
        <v>4.7</v>
      </c>
      <c r="J18" s="75"/>
      <c r="K18" s="77"/>
      <c r="L18" s="74">
        <v>11.9</v>
      </c>
      <c r="M18" s="74">
        <v>11.9</v>
      </c>
      <c r="N18" s="74">
        <v>12.8</v>
      </c>
      <c r="O18" s="75">
        <v>13.7</v>
      </c>
      <c r="P18" s="78" t="s">
        <v>121</v>
      </c>
      <c r="Q18" s="79">
        <v>19</v>
      </c>
      <c r="R18" s="76">
        <v>3.3</v>
      </c>
      <c r="S18" s="76">
        <v>67.1</v>
      </c>
      <c r="T18" s="76" t="s">
        <v>109</v>
      </c>
      <c r="U18" s="76"/>
      <c r="V18" s="80">
        <v>5</v>
      </c>
      <c r="W18" s="73">
        <v>1004.8</v>
      </c>
      <c r="X18" s="121">
        <f t="shared" si="2"/>
        <v>1015.0992105871883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13.384135570301822</v>
      </c>
      <c r="AI18">
        <f t="shared" si="5"/>
        <v>12.522189626588666</v>
      </c>
      <c r="AJ18">
        <f t="shared" si="6"/>
        <v>11.723189626588667</v>
      </c>
      <c r="AK18">
        <f t="shared" si="12"/>
        <v>9.317377279322145</v>
      </c>
      <c r="AU18">
        <f t="shared" si="13"/>
        <v>10.346801417531909</v>
      </c>
    </row>
    <row r="19" spans="1:47" ht="12.75">
      <c r="A19" s="63">
        <v>11</v>
      </c>
      <c r="B19" s="64">
        <v>12.7</v>
      </c>
      <c r="C19" s="65">
        <v>11.9</v>
      </c>
      <c r="D19" s="65">
        <v>15.4</v>
      </c>
      <c r="E19" s="65">
        <v>11</v>
      </c>
      <c r="F19" s="66">
        <f t="shared" si="0"/>
        <v>13.2</v>
      </c>
      <c r="G19" s="67">
        <f t="shared" si="7"/>
        <v>90.51931221153853</v>
      </c>
      <c r="H19" s="67">
        <f t="shared" si="1"/>
        <v>11.18993695011843</v>
      </c>
      <c r="I19" s="68">
        <v>7</v>
      </c>
      <c r="J19" s="66"/>
      <c r="K19" s="68"/>
      <c r="L19" s="65">
        <v>12.7</v>
      </c>
      <c r="M19" s="65">
        <v>12.4</v>
      </c>
      <c r="N19" s="65">
        <v>13.1</v>
      </c>
      <c r="O19" s="66">
        <v>13.7</v>
      </c>
      <c r="P19" s="69" t="s">
        <v>122</v>
      </c>
      <c r="Q19" s="70">
        <v>29</v>
      </c>
      <c r="R19" s="67">
        <v>1.5</v>
      </c>
      <c r="S19" s="67">
        <v>42.5</v>
      </c>
      <c r="T19" s="67">
        <v>0.4</v>
      </c>
      <c r="U19" s="67"/>
      <c r="V19" s="71">
        <v>8</v>
      </c>
      <c r="W19" s="64">
        <v>1003.7</v>
      </c>
      <c r="X19" s="121">
        <f t="shared" si="2"/>
        <v>1013.9372488776945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14.678391653320906</v>
      </c>
      <c r="AI19">
        <f t="shared" si="5"/>
        <v>13.925979168301964</v>
      </c>
      <c r="AJ19">
        <f t="shared" si="6"/>
        <v>13.286779168301965</v>
      </c>
      <c r="AK19">
        <f t="shared" si="12"/>
        <v>11.18993695011843</v>
      </c>
      <c r="AU19">
        <f t="shared" si="13"/>
        <v>10.100234910897294</v>
      </c>
    </row>
    <row r="20" spans="1:47" ht="12.75">
      <c r="A20" s="72">
        <v>12</v>
      </c>
      <c r="B20" s="73">
        <v>8.4</v>
      </c>
      <c r="C20" s="74">
        <v>8</v>
      </c>
      <c r="D20" s="74">
        <v>15.1</v>
      </c>
      <c r="E20" s="74">
        <v>4.1</v>
      </c>
      <c r="F20" s="75">
        <f t="shared" si="0"/>
        <v>9.6</v>
      </c>
      <c r="G20" s="67">
        <f t="shared" si="7"/>
        <v>94.41694340276472</v>
      </c>
      <c r="H20" s="76">
        <f t="shared" si="1"/>
        <v>7.556363080289604</v>
      </c>
      <c r="I20" s="77">
        <v>-1.5</v>
      </c>
      <c r="J20" s="75"/>
      <c r="K20" s="77"/>
      <c r="L20" s="74">
        <v>9.5</v>
      </c>
      <c r="M20" s="74">
        <v>11</v>
      </c>
      <c r="N20" s="74">
        <v>13</v>
      </c>
      <c r="O20" s="75">
        <v>13.7</v>
      </c>
      <c r="P20" s="78" t="s">
        <v>127</v>
      </c>
      <c r="Q20" s="79">
        <v>14</v>
      </c>
      <c r="R20" s="76">
        <v>6.6</v>
      </c>
      <c r="S20" s="76">
        <v>72</v>
      </c>
      <c r="T20" s="76">
        <v>0</v>
      </c>
      <c r="U20" s="76"/>
      <c r="V20" s="80">
        <v>0</v>
      </c>
      <c r="W20" s="73">
        <v>1017.8</v>
      </c>
      <c r="X20" s="121">
        <f t="shared" si="2"/>
        <v>1028.3405654178293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12</v>
      </c>
      <c r="AH20">
        <f t="shared" si="11"/>
        <v>11.018115118398828</v>
      </c>
      <c r="AI20">
        <f t="shared" si="5"/>
        <v>10.722567515390086</v>
      </c>
      <c r="AJ20">
        <f t="shared" si="6"/>
        <v>10.402967515390085</v>
      </c>
      <c r="AK20">
        <f t="shared" si="12"/>
        <v>7.556363080289604</v>
      </c>
      <c r="AU20">
        <f t="shared" si="13"/>
        <v>10.23642405919475</v>
      </c>
    </row>
    <row r="21" spans="1:47" ht="12.75">
      <c r="A21" s="63">
        <v>13</v>
      </c>
      <c r="B21" s="64">
        <v>5.7</v>
      </c>
      <c r="C21" s="65">
        <v>5.4</v>
      </c>
      <c r="D21" s="65">
        <v>15.8</v>
      </c>
      <c r="E21" s="65">
        <v>0.1</v>
      </c>
      <c r="F21" s="66">
        <f t="shared" si="0"/>
        <v>7.95</v>
      </c>
      <c r="G21" s="67">
        <f t="shared" si="7"/>
        <v>95.31957783742516</v>
      </c>
      <c r="H21" s="67">
        <f t="shared" si="1"/>
        <v>5.010954321654451</v>
      </c>
      <c r="I21" s="68">
        <v>-3</v>
      </c>
      <c r="J21" s="66"/>
      <c r="K21" s="68"/>
      <c r="L21" s="65">
        <v>7.9</v>
      </c>
      <c r="M21" s="65">
        <v>9.7</v>
      </c>
      <c r="N21" s="65">
        <v>12.5</v>
      </c>
      <c r="O21" s="66">
        <v>13.6</v>
      </c>
      <c r="P21" s="69" t="s">
        <v>128</v>
      </c>
      <c r="Q21" s="70">
        <v>10</v>
      </c>
      <c r="R21" s="67">
        <v>6</v>
      </c>
      <c r="S21" s="67">
        <v>42.7</v>
      </c>
      <c r="T21" s="67" t="s">
        <v>109</v>
      </c>
      <c r="U21" s="67"/>
      <c r="V21" s="71">
        <v>1</v>
      </c>
      <c r="W21" s="64">
        <v>1021.1</v>
      </c>
      <c r="X21" s="121">
        <f t="shared" si="2"/>
        <v>1031.777756679014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9.154837291812974</v>
      </c>
      <c r="AI21">
        <f t="shared" si="5"/>
        <v>8.966052258259293</v>
      </c>
      <c r="AJ21">
        <f t="shared" si="6"/>
        <v>8.726352258259293</v>
      </c>
      <c r="AK21">
        <f t="shared" si="12"/>
        <v>5.010954321654451</v>
      </c>
      <c r="AU21">
        <f t="shared" si="13"/>
        <v>10.291427660483727</v>
      </c>
    </row>
    <row r="22" spans="1:47" ht="12.75">
      <c r="A22" s="72">
        <v>14</v>
      </c>
      <c r="B22" s="73">
        <v>11.8</v>
      </c>
      <c r="C22" s="74">
        <v>11.2</v>
      </c>
      <c r="D22" s="74">
        <v>16.4</v>
      </c>
      <c r="E22" s="74">
        <v>5.7</v>
      </c>
      <c r="F22" s="75">
        <f t="shared" si="0"/>
        <v>11.049999999999999</v>
      </c>
      <c r="G22" s="67">
        <f t="shared" si="7"/>
        <v>92.64078450270338</v>
      </c>
      <c r="H22" s="76">
        <f t="shared" si="1"/>
        <v>10.647788356318003</v>
      </c>
      <c r="I22" s="77">
        <v>5.1</v>
      </c>
      <c r="J22" s="75"/>
      <c r="K22" s="77"/>
      <c r="L22" s="74">
        <v>10.8</v>
      </c>
      <c r="M22" s="74">
        <v>11</v>
      </c>
      <c r="N22" s="74">
        <v>12.2</v>
      </c>
      <c r="O22" s="75">
        <v>13.3</v>
      </c>
      <c r="P22" s="78" t="s">
        <v>116</v>
      </c>
      <c r="Q22" s="79">
        <v>12</v>
      </c>
      <c r="R22" s="76">
        <v>1.6</v>
      </c>
      <c r="S22" s="76">
        <v>52.5</v>
      </c>
      <c r="T22" s="76">
        <v>2.1</v>
      </c>
      <c r="U22" s="76"/>
      <c r="V22" s="80">
        <v>7</v>
      </c>
      <c r="W22" s="73">
        <v>1020.1</v>
      </c>
      <c r="X22" s="121">
        <f t="shared" si="2"/>
        <v>1030.5375791154772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13.834354463552966</v>
      </c>
      <c r="AI22">
        <f t="shared" si="5"/>
        <v>13.295654505920231</v>
      </c>
      <c r="AJ22">
        <f t="shared" si="6"/>
        <v>12.816254505920229</v>
      </c>
      <c r="AK22">
        <f t="shared" si="12"/>
        <v>10.647788356318003</v>
      </c>
      <c r="AU22">
        <f t="shared" si="13"/>
        <v>10.03589197609872</v>
      </c>
    </row>
    <row r="23" spans="1:47" ht="12.75">
      <c r="A23" s="63">
        <v>15</v>
      </c>
      <c r="B23" s="64">
        <v>11.5</v>
      </c>
      <c r="C23" s="65">
        <v>11.2</v>
      </c>
      <c r="D23" s="65">
        <v>12.4</v>
      </c>
      <c r="E23" s="65">
        <v>11</v>
      </c>
      <c r="F23" s="66">
        <f t="shared" si="0"/>
        <v>11.7</v>
      </c>
      <c r="G23" s="67">
        <f t="shared" si="7"/>
        <v>96.26401894049164</v>
      </c>
      <c r="H23" s="67">
        <f t="shared" si="1"/>
        <v>10.926123886618138</v>
      </c>
      <c r="I23" s="68">
        <v>6.5</v>
      </c>
      <c r="J23" s="66"/>
      <c r="K23" s="68"/>
      <c r="L23" s="65">
        <v>11.9</v>
      </c>
      <c r="M23" s="65">
        <v>12</v>
      </c>
      <c r="N23" s="65">
        <v>12.5</v>
      </c>
      <c r="O23" s="66">
        <v>13.2</v>
      </c>
      <c r="P23" s="69" t="s">
        <v>133</v>
      </c>
      <c r="Q23" s="70">
        <v>11</v>
      </c>
      <c r="R23" s="67">
        <v>0</v>
      </c>
      <c r="S23" s="67">
        <v>20</v>
      </c>
      <c r="T23" s="67">
        <v>1.8</v>
      </c>
      <c r="U23" s="67"/>
      <c r="V23" s="71">
        <v>8</v>
      </c>
      <c r="W23" s="64">
        <v>1022.5</v>
      </c>
      <c r="X23" s="121">
        <f t="shared" si="2"/>
        <v>1032.973227905672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13.56265263970658</v>
      </c>
      <c r="AI23">
        <f t="shared" si="5"/>
        <v>13.295654505920231</v>
      </c>
      <c r="AJ23">
        <f t="shared" si="6"/>
        <v>13.05595450592023</v>
      </c>
      <c r="AK23">
        <f t="shared" si="12"/>
        <v>10.926123886618138</v>
      </c>
      <c r="AU23">
        <f t="shared" si="13"/>
        <v>10.35843059291698</v>
      </c>
    </row>
    <row r="24" spans="1:47" ht="12.75">
      <c r="A24" s="72">
        <v>16</v>
      </c>
      <c r="B24" s="73">
        <v>10.8</v>
      </c>
      <c r="C24" s="74">
        <v>9.4</v>
      </c>
      <c r="D24" s="74">
        <v>14.1</v>
      </c>
      <c r="E24" s="74">
        <v>10.1</v>
      </c>
      <c r="F24" s="75">
        <f t="shared" si="0"/>
        <v>12.1</v>
      </c>
      <c r="G24" s="67">
        <f t="shared" si="7"/>
        <v>82.41384234613186</v>
      </c>
      <c r="H24" s="76">
        <f t="shared" si="1"/>
        <v>7.927837886951991</v>
      </c>
      <c r="I24" s="77">
        <v>6.9</v>
      </c>
      <c r="J24" s="75"/>
      <c r="K24" s="77"/>
      <c r="L24" s="74">
        <v>12</v>
      </c>
      <c r="M24" s="74">
        <v>12.1</v>
      </c>
      <c r="N24" s="74">
        <v>13</v>
      </c>
      <c r="O24" s="75">
        <v>13.5</v>
      </c>
      <c r="P24" s="78" t="s">
        <v>135</v>
      </c>
      <c r="Q24" s="79">
        <v>19</v>
      </c>
      <c r="R24" s="76">
        <v>3.9</v>
      </c>
      <c r="S24" s="76">
        <v>55</v>
      </c>
      <c r="T24" s="76">
        <v>0</v>
      </c>
      <c r="U24" s="76"/>
      <c r="V24" s="80">
        <v>7</v>
      </c>
      <c r="W24" s="73">
        <v>1024.2</v>
      </c>
      <c r="X24" s="121">
        <f t="shared" si="2"/>
        <v>1034.716657256783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12.946853529753223</v>
      </c>
      <c r="AI24">
        <f t="shared" si="5"/>
        <v>11.78859945679543</v>
      </c>
      <c r="AJ24">
        <f t="shared" si="6"/>
        <v>10.669999456795429</v>
      </c>
      <c r="AK24">
        <f t="shared" si="12"/>
        <v>7.927837886951991</v>
      </c>
      <c r="AU24">
        <f t="shared" si="13"/>
        <v>10.480350968551035</v>
      </c>
    </row>
    <row r="25" spans="1:47" ht="12.75">
      <c r="A25" s="63">
        <v>17</v>
      </c>
      <c r="B25" s="64">
        <v>7.7</v>
      </c>
      <c r="C25" s="65">
        <v>6.9</v>
      </c>
      <c r="D25" s="65">
        <v>12.5</v>
      </c>
      <c r="E25" s="65">
        <v>5.9</v>
      </c>
      <c r="F25" s="66">
        <f t="shared" si="0"/>
        <v>9.2</v>
      </c>
      <c r="G25" s="67">
        <f t="shared" si="7"/>
        <v>88.58505928285318</v>
      </c>
      <c r="H25" s="67">
        <f t="shared" si="1"/>
        <v>5.936793764740098</v>
      </c>
      <c r="I25" s="68">
        <v>3</v>
      </c>
      <c r="J25" s="66"/>
      <c r="K25" s="68"/>
      <c r="L25" s="65">
        <v>11</v>
      </c>
      <c r="M25" s="65">
        <v>11.5</v>
      </c>
      <c r="N25" s="65">
        <v>12.7</v>
      </c>
      <c r="O25" s="66">
        <v>13.4</v>
      </c>
      <c r="P25" s="69" t="s">
        <v>137</v>
      </c>
      <c r="Q25" s="70">
        <v>12</v>
      </c>
      <c r="R25" s="67">
        <v>1.9</v>
      </c>
      <c r="S25" s="67">
        <v>45</v>
      </c>
      <c r="T25" s="67">
        <v>0</v>
      </c>
      <c r="U25" s="67"/>
      <c r="V25" s="71">
        <v>7</v>
      </c>
      <c r="W25" s="64">
        <v>1022</v>
      </c>
      <c r="X25" s="121">
        <f t="shared" si="2"/>
        <v>1032.6106013696938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10.5055132003167</v>
      </c>
      <c r="AI25">
        <f t="shared" si="5"/>
        <v>9.945515096468517</v>
      </c>
      <c r="AJ25">
        <f t="shared" si="6"/>
        <v>9.306315096468516</v>
      </c>
      <c r="AK25">
        <f t="shared" si="12"/>
        <v>5.936793764740098</v>
      </c>
      <c r="AU25">
        <f t="shared" si="13"/>
        <v>10.453131310200465</v>
      </c>
    </row>
    <row r="26" spans="1:47" ht="12.75">
      <c r="A26" s="72">
        <v>18</v>
      </c>
      <c r="B26" s="73">
        <v>7.5</v>
      </c>
      <c r="C26" s="74">
        <v>6.8</v>
      </c>
      <c r="D26" s="74">
        <v>13.4</v>
      </c>
      <c r="E26" s="74">
        <v>5.6</v>
      </c>
      <c r="F26" s="75">
        <f t="shared" si="0"/>
        <v>9.5</v>
      </c>
      <c r="G26" s="67">
        <f t="shared" si="7"/>
        <v>89.91727100152625</v>
      </c>
      <c r="H26" s="76">
        <f t="shared" si="1"/>
        <v>5.955073417087354</v>
      </c>
      <c r="I26" s="77">
        <v>0.2</v>
      </c>
      <c r="J26" s="75"/>
      <c r="K26" s="77"/>
      <c r="L26" s="74">
        <v>10.5</v>
      </c>
      <c r="M26" s="74">
        <v>11</v>
      </c>
      <c r="N26" s="74">
        <v>12.4</v>
      </c>
      <c r="O26" s="75">
        <v>13.3</v>
      </c>
      <c r="P26" s="78" t="s">
        <v>121</v>
      </c>
      <c r="Q26" s="79">
        <v>15</v>
      </c>
      <c r="R26" s="76">
        <v>4</v>
      </c>
      <c r="S26" s="76">
        <v>55.6</v>
      </c>
      <c r="T26" s="76">
        <v>0</v>
      </c>
      <c r="U26" s="76"/>
      <c r="V26" s="80">
        <v>7</v>
      </c>
      <c r="W26" s="73">
        <v>1014.8</v>
      </c>
      <c r="X26" s="121">
        <f t="shared" si="2"/>
        <v>1025.34340325235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10.362970252792357</v>
      </c>
      <c r="AI26">
        <f t="shared" si="5"/>
        <v>9.877400046010854</v>
      </c>
      <c r="AJ26">
        <f t="shared" si="6"/>
        <v>9.318100046010853</v>
      </c>
      <c r="AK26">
        <f t="shared" si="12"/>
        <v>5.955073417087354</v>
      </c>
      <c r="AU26">
        <f t="shared" si="13"/>
        <v>10.299210587188304</v>
      </c>
    </row>
    <row r="27" spans="1:47" ht="12.75">
      <c r="A27" s="63">
        <v>19</v>
      </c>
      <c r="B27" s="64">
        <v>8.8</v>
      </c>
      <c r="C27" s="65">
        <v>7.9</v>
      </c>
      <c r="D27" s="65">
        <v>14.5</v>
      </c>
      <c r="E27" s="65">
        <v>5.9</v>
      </c>
      <c r="F27" s="66">
        <f t="shared" si="0"/>
        <v>10.2</v>
      </c>
      <c r="G27" s="67">
        <f t="shared" si="7"/>
        <v>87.72054832403204</v>
      </c>
      <c r="H27" s="67">
        <f t="shared" si="1"/>
        <v>6.878273720481201</v>
      </c>
      <c r="I27" s="68">
        <v>2.1</v>
      </c>
      <c r="J27" s="66"/>
      <c r="K27" s="68"/>
      <c r="L27" s="65">
        <v>9.6</v>
      </c>
      <c r="M27" s="65">
        <v>10.6</v>
      </c>
      <c r="N27" s="65">
        <v>12.3</v>
      </c>
      <c r="O27" s="66">
        <v>13.2</v>
      </c>
      <c r="P27" s="69" t="s">
        <v>140</v>
      </c>
      <c r="Q27" s="70">
        <v>25</v>
      </c>
      <c r="R27" s="67">
        <v>2.4</v>
      </c>
      <c r="S27" s="67">
        <v>55</v>
      </c>
      <c r="T27" s="67" t="s">
        <v>109</v>
      </c>
      <c r="U27" s="67"/>
      <c r="V27" s="71">
        <v>6</v>
      </c>
      <c r="W27" s="64">
        <v>1004.1</v>
      </c>
      <c r="X27" s="121">
        <f t="shared" si="2"/>
        <v>1014.4838436372896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11.32081514642534</v>
      </c>
      <c r="AI27">
        <f t="shared" si="5"/>
        <v>10.649781121194382</v>
      </c>
      <c r="AJ27">
        <f t="shared" si="6"/>
        <v>9.93068112119438</v>
      </c>
      <c r="AK27">
        <f t="shared" si="12"/>
        <v>6.878273720481201</v>
      </c>
      <c r="AU27">
        <f t="shared" si="13"/>
        <v>10.237248877694432</v>
      </c>
    </row>
    <row r="28" spans="1:47" ht="12.75">
      <c r="A28" s="72">
        <v>20</v>
      </c>
      <c r="B28" s="73">
        <v>7.5</v>
      </c>
      <c r="C28" s="74">
        <v>6.5</v>
      </c>
      <c r="D28" s="74">
        <v>11</v>
      </c>
      <c r="E28" s="74">
        <v>5.5</v>
      </c>
      <c r="F28" s="75">
        <f t="shared" si="0"/>
        <v>8.25</v>
      </c>
      <c r="G28" s="67">
        <f t="shared" si="7"/>
        <v>85.65609994289346</v>
      </c>
      <c r="H28" s="76">
        <f t="shared" si="1"/>
        <v>5.255764288499974</v>
      </c>
      <c r="I28" s="77">
        <v>2.4</v>
      </c>
      <c r="J28" s="75"/>
      <c r="K28" s="77"/>
      <c r="L28" s="74">
        <v>8.9</v>
      </c>
      <c r="M28" s="74">
        <v>10.3</v>
      </c>
      <c r="N28" s="74">
        <v>12.1</v>
      </c>
      <c r="O28" s="75">
        <v>13.1</v>
      </c>
      <c r="P28" s="78" t="s">
        <v>141</v>
      </c>
      <c r="Q28" s="79">
        <v>21</v>
      </c>
      <c r="R28" s="76">
        <v>0</v>
      </c>
      <c r="S28" s="76">
        <v>16.2</v>
      </c>
      <c r="T28" s="76">
        <v>6</v>
      </c>
      <c r="U28" s="76"/>
      <c r="V28" s="80">
        <v>8</v>
      </c>
      <c r="W28" s="73">
        <v>998.1</v>
      </c>
      <c r="X28" s="121">
        <f t="shared" si="2"/>
        <v>1008.4698963206254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10.362970252792357</v>
      </c>
      <c r="AI28">
        <f t="shared" si="5"/>
        <v>9.67551615678414</v>
      </c>
      <c r="AJ28">
        <f t="shared" si="6"/>
        <v>8.87651615678414</v>
      </c>
      <c r="AK28">
        <f t="shared" si="12"/>
        <v>5.255764288499974</v>
      </c>
      <c r="AU28">
        <f t="shared" si="13"/>
        <v>10.540565417829395</v>
      </c>
    </row>
    <row r="29" spans="1:47" ht="12.75">
      <c r="A29" s="63">
        <v>21</v>
      </c>
      <c r="B29" s="64">
        <v>10.8</v>
      </c>
      <c r="C29" s="65">
        <v>10.6</v>
      </c>
      <c r="D29" s="65">
        <v>14.4</v>
      </c>
      <c r="E29" s="65">
        <v>7.5</v>
      </c>
      <c r="F29" s="66">
        <f t="shared" si="0"/>
        <v>10.95</v>
      </c>
      <c r="G29" s="67">
        <f t="shared" si="7"/>
        <v>97.44214217541952</v>
      </c>
      <c r="H29" s="67">
        <f t="shared" si="1"/>
        <v>10.411356127350984</v>
      </c>
      <c r="I29" s="68">
        <v>5</v>
      </c>
      <c r="J29" s="66"/>
      <c r="K29" s="68"/>
      <c r="L29" s="65">
        <v>10.8</v>
      </c>
      <c r="M29" s="65">
        <v>10.9</v>
      </c>
      <c r="N29" s="65">
        <v>11.9</v>
      </c>
      <c r="O29" s="66">
        <v>12.9</v>
      </c>
      <c r="P29" s="69" t="s">
        <v>144</v>
      </c>
      <c r="Q29" s="70">
        <v>16</v>
      </c>
      <c r="R29" s="67">
        <v>0.9</v>
      </c>
      <c r="S29" s="67">
        <v>57.4</v>
      </c>
      <c r="T29" s="67">
        <v>0</v>
      </c>
      <c r="U29" s="67"/>
      <c r="V29" s="71">
        <v>7</v>
      </c>
      <c r="W29" s="64">
        <v>985.2</v>
      </c>
      <c r="X29" s="121">
        <f t="shared" si="2"/>
        <v>995.3161987203503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12.946853529753223</v>
      </c>
      <c r="AI29">
        <f t="shared" si="5"/>
        <v>12.775491423705457</v>
      </c>
      <c r="AJ29">
        <f t="shared" si="6"/>
        <v>12.615691423705456</v>
      </c>
      <c r="AK29">
        <f t="shared" si="12"/>
        <v>10.411356127350984</v>
      </c>
      <c r="AU29">
        <f t="shared" si="13"/>
        <v>10.677756679013804</v>
      </c>
    </row>
    <row r="30" spans="1:47" ht="12.75">
      <c r="A30" s="72">
        <v>22</v>
      </c>
      <c r="B30" s="73">
        <v>11.1</v>
      </c>
      <c r="C30" s="74">
        <v>10.9</v>
      </c>
      <c r="D30" s="74">
        <v>14.2</v>
      </c>
      <c r="E30" s="74">
        <v>8.8</v>
      </c>
      <c r="F30" s="75">
        <f t="shared" si="0"/>
        <v>11.5</v>
      </c>
      <c r="G30" s="67">
        <f t="shared" si="7"/>
        <v>97.46967118393522</v>
      </c>
      <c r="H30" s="76">
        <f t="shared" si="1"/>
        <v>10.714663286828534</v>
      </c>
      <c r="I30" s="77">
        <v>4.4</v>
      </c>
      <c r="J30" s="75"/>
      <c r="K30" s="77"/>
      <c r="L30" s="74">
        <v>10.8</v>
      </c>
      <c r="M30" s="74">
        <v>11.1</v>
      </c>
      <c r="N30" s="74">
        <v>12.1</v>
      </c>
      <c r="O30" s="75">
        <v>12.9</v>
      </c>
      <c r="P30" s="78" t="s">
        <v>146</v>
      </c>
      <c r="Q30" s="79">
        <v>16</v>
      </c>
      <c r="R30" s="76">
        <v>0</v>
      </c>
      <c r="S30" s="76">
        <v>25.9</v>
      </c>
      <c r="T30" s="76">
        <v>0.5</v>
      </c>
      <c r="U30" s="76"/>
      <c r="V30" s="80">
        <v>8</v>
      </c>
      <c r="W30" s="73">
        <v>985.6</v>
      </c>
      <c r="X30" s="121">
        <f t="shared" si="2"/>
        <v>995.7095610258841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13.207688324480838</v>
      </c>
      <c r="AI30">
        <f t="shared" si="5"/>
        <v>13.033290380870474</v>
      </c>
      <c r="AJ30">
        <f t="shared" si="6"/>
        <v>12.873490380870475</v>
      </c>
      <c r="AK30">
        <f t="shared" si="12"/>
        <v>10.714663286828534</v>
      </c>
      <c r="AU30">
        <f t="shared" si="13"/>
        <v>10.437579115477202</v>
      </c>
    </row>
    <row r="31" spans="1:47" ht="12.75">
      <c r="A31" s="63">
        <v>23</v>
      </c>
      <c r="B31" s="64">
        <v>9.8</v>
      </c>
      <c r="C31" s="65">
        <v>9.6</v>
      </c>
      <c r="D31" s="65">
        <v>15.9</v>
      </c>
      <c r="E31" s="65">
        <v>7.6</v>
      </c>
      <c r="F31" s="66">
        <f t="shared" si="0"/>
        <v>11.75</v>
      </c>
      <c r="G31" s="67">
        <f t="shared" si="7"/>
        <v>97.34623601085192</v>
      </c>
      <c r="H31" s="67">
        <f t="shared" si="1"/>
        <v>9.399830833168876</v>
      </c>
      <c r="I31" s="68">
        <v>4.6</v>
      </c>
      <c r="J31" s="66"/>
      <c r="K31" s="68"/>
      <c r="L31" s="65">
        <v>10.7</v>
      </c>
      <c r="M31" s="65">
        <v>11.2</v>
      </c>
      <c r="N31" s="65">
        <v>12.2</v>
      </c>
      <c r="O31" s="66">
        <v>12.9</v>
      </c>
      <c r="P31" s="69" t="s">
        <v>148</v>
      </c>
      <c r="Q31" s="70">
        <v>15</v>
      </c>
      <c r="R31" s="67">
        <v>2.1</v>
      </c>
      <c r="S31" s="67">
        <v>50</v>
      </c>
      <c r="T31" s="67">
        <v>0.8</v>
      </c>
      <c r="U31" s="67"/>
      <c r="V31" s="71">
        <v>2</v>
      </c>
      <c r="W31" s="64">
        <v>994.9</v>
      </c>
      <c r="X31" s="121">
        <f t="shared" si="2"/>
        <v>1005.1521215518505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12.109831554040031</v>
      </c>
      <c r="AI31">
        <f t="shared" si="5"/>
        <v>11.948265205112428</v>
      </c>
      <c r="AJ31">
        <f t="shared" si="6"/>
        <v>11.788465205112427</v>
      </c>
      <c r="AK31">
        <f t="shared" si="12"/>
        <v>9.399830833168876</v>
      </c>
      <c r="AU31">
        <f t="shared" si="13"/>
        <v>10.473227905672106</v>
      </c>
    </row>
    <row r="32" spans="1:47" ht="12.75">
      <c r="A32" s="72">
        <v>24</v>
      </c>
      <c r="B32" s="73">
        <v>13.8</v>
      </c>
      <c r="C32" s="74">
        <v>13.6</v>
      </c>
      <c r="D32" s="74">
        <v>17.3</v>
      </c>
      <c r="E32" s="74">
        <v>9.8</v>
      </c>
      <c r="F32" s="75">
        <f t="shared" si="0"/>
        <v>13.55</v>
      </c>
      <c r="G32" s="67">
        <f t="shared" si="7"/>
        <v>97.6942169631818</v>
      </c>
      <c r="H32" s="76">
        <f t="shared" si="1"/>
        <v>13.441602897427734</v>
      </c>
      <c r="I32" s="77">
        <v>9</v>
      </c>
      <c r="J32" s="75"/>
      <c r="K32" s="77"/>
      <c r="L32" s="74">
        <v>12.2</v>
      </c>
      <c r="M32" s="74">
        <v>11.9</v>
      </c>
      <c r="N32" s="74">
        <v>12.4</v>
      </c>
      <c r="O32" s="75">
        <v>12.9</v>
      </c>
      <c r="P32" s="78" t="s">
        <v>146</v>
      </c>
      <c r="Q32" s="79">
        <v>33</v>
      </c>
      <c r="R32" s="76">
        <v>1.3</v>
      </c>
      <c r="S32" s="76">
        <v>42.2</v>
      </c>
      <c r="T32" s="76">
        <v>0.6</v>
      </c>
      <c r="U32" s="76"/>
      <c r="V32" s="80">
        <v>8</v>
      </c>
      <c r="W32" s="73">
        <v>993.5</v>
      </c>
      <c r="X32" s="121">
        <f t="shared" si="2"/>
        <v>1003.5941388029137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15.771202559854595</v>
      </c>
      <c r="AI32">
        <f t="shared" si="5"/>
        <v>15.567352846527232</v>
      </c>
      <c r="AJ32">
        <f t="shared" si="6"/>
        <v>15.407552846527231</v>
      </c>
      <c r="AK32">
        <f t="shared" si="12"/>
        <v>13.441602897427734</v>
      </c>
      <c r="AU32">
        <f t="shared" si="13"/>
        <v>10.516657256783098</v>
      </c>
    </row>
    <row r="33" spans="1:47" ht="12.75">
      <c r="A33" s="63">
        <v>25</v>
      </c>
      <c r="B33" s="64">
        <v>12.3</v>
      </c>
      <c r="C33" s="65">
        <v>11</v>
      </c>
      <c r="D33" s="65">
        <v>16.1</v>
      </c>
      <c r="E33" s="65">
        <v>11.1</v>
      </c>
      <c r="F33" s="66">
        <f t="shared" si="0"/>
        <v>13.600000000000001</v>
      </c>
      <c r="G33" s="67">
        <f t="shared" si="7"/>
        <v>84.49904550783084</v>
      </c>
      <c r="H33" s="67">
        <f t="shared" si="1"/>
        <v>9.765141894893905</v>
      </c>
      <c r="I33" s="68">
        <v>8</v>
      </c>
      <c r="J33" s="66"/>
      <c r="K33" s="68"/>
      <c r="L33" s="65">
        <v>11.6</v>
      </c>
      <c r="M33" s="65">
        <v>11.7</v>
      </c>
      <c r="N33" s="65">
        <v>12.5</v>
      </c>
      <c r="O33" s="66">
        <v>12.9</v>
      </c>
      <c r="P33" s="69" t="s">
        <v>151</v>
      </c>
      <c r="Q33" s="70">
        <v>36</v>
      </c>
      <c r="R33" s="67">
        <v>4.5</v>
      </c>
      <c r="S33" s="67">
        <v>50.7</v>
      </c>
      <c r="T33" s="67" t="s">
        <v>109</v>
      </c>
      <c r="U33" s="67"/>
      <c r="V33" s="71">
        <v>7</v>
      </c>
      <c r="W33" s="64">
        <v>998</v>
      </c>
      <c r="X33" s="121">
        <f t="shared" si="2"/>
        <v>1008.1934605922531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14.297835429263056</v>
      </c>
      <c r="AI33">
        <f t="shared" si="5"/>
        <v>13.120234466007751</v>
      </c>
      <c r="AJ33">
        <f t="shared" si="6"/>
        <v>12.081534466007751</v>
      </c>
      <c r="AK33">
        <f t="shared" si="12"/>
        <v>9.765141894893905</v>
      </c>
      <c r="AU33">
        <f t="shared" si="13"/>
        <v>10.610601369693741</v>
      </c>
    </row>
    <row r="34" spans="1:47" ht="12.75">
      <c r="A34" s="72">
        <v>26</v>
      </c>
      <c r="B34" s="73">
        <v>12.8</v>
      </c>
      <c r="C34" s="74">
        <v>11</v>
      </c>
      <c r="D34" s="74">
        <v>14.2</v>
      </c>
      <c r="E34" s="74">
        <v>11.8</v>
      </c>
      <c r="F34" s="75">
        <f t="shared" si="0"/>
        <v>13</v>
      </c>
      <c r="G34" s="67">
        <f t="shared" si="7"/>
        <v>79.0667032021697</v>
      </c>
      <c r="H34" s="76">
        <f t="shared" si="1"/>
        <v>9.265183685823486</v>
      </c>
      <c r="I34" s="77">
        <v>8.8</v>
      </c>
      <c r="J34" s="75"/>
      <c r="K34" s="77"/>
      <c r="L34" s="74">
        <v>11.8</v>
      </c>
      <c r="M34" s="74">
        <v>11.8</v>
      </c>
      <c r="N34" s="74">
        <v>12.5</v>
      </c>
      <c r="O34" s="75">
        <v>12.9</v>
      </c>
      <c r="P34" s="78" t="s">
        <v>151</v>
      </c>
      <c r="Q34" s="79">
        <v>26</v>
      </c>
      <c r="R34" s="76">
        <v>0</v>
      </c>
      <c r="S34" s="76">
        <v>23.5</v>
      </c>
      <c r="T34" s="76">
        <v>1.9</v>
      </c>
      <c r="U34" s="76"/>
      <c r="V34" s="80">
        <v>7</v>
      </c>
      <c r="W34" s="73">
        <v>1006.3</v>
      </c>
      <c r="X34" s="121">
        <f t="shared" si="2"/>
        <v>1016.5601569026288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0</v>
      </c>
      <c r="AH34">
        <f t="shared" si="11"/>
        <v>14.77491028826301</v>
      </c>
      <c r="AI34">
        <f t="shared" si="5"/>
        <v>13.120234466007751</v>
      </c>
      <c r="AJ34">
        <f t="shared" si="6"/>
        <v>11.682034466007751</v>
      </c>
      <c r="AK34">
        <f t="shared" si="12"/>
        <v>9.265183685823486</v>
      </c>
      <c r="AU34">
        <f t="shared" si="13"/>
        <v>10.54340325235004</v>
      </c>
    </row>
    <row r="35" spans="1:47" ht="12.75">
      <c r="A35" s="63">
        <v>27</v>
      </c>
      <c r="B35" s="64">
        <v>13.8</v>
      </c>
      <c r="C35" s="65">
        <v>13.5</v>
      </c>
      <c r="D35" s="65">
        <v>16.4</v>
      </c>
      <c r="E35" s="65">
        <v>9.4</v>
      </c>
      <c r="F35" s="66">
        <f t="shared" si="0"/>
        <v>12.899999999999999</v>
      </c>
      <c r="G35" s="67">
        <f t="shared" si="7"/>
        <v>96.5468461034444</v>
      </c>
      <c r="H35" s="67">
        <f t="shared" si="1"/>
        <v>13.260485445546555</v>
      </c>
      <c r="I35" s="68">
        <v>4.8</v>
      </c>
      <c r="J35" s="66"/>
      <c r="K35" s="68"/>
      <c r="L35" s="65">
        <v>12.3</v>
      </c>
      <c r="M35" s="65">
        <v>12</v>
      </c>
      <c r="N35" s="65">
        <v>12.5</v>
      </c>
      <c r="O35" s="66">
        <v>12.9</v>
      </c>
      <c r="P35" s="69" t="s">
        <v>148</v>
      </c>
      <c r="Q35" s="70">
        <v>20</v>
      </c>
      <c r="R35" s="67">
        <v>0</v>
      </c>
      <c r="S35" s="67">
        <v>23.3</v>
      </c>
      <c r="T35" s="67" t="s">
        <v>109</v>
      </c>
      <c r="U35" s="67"/>
      <c r="V35" s="71">
        <v>8</v>
      </c>
      <c r="W35" s="64">
        <v>1008.2</v>
      </c>
      <c r="X35" s="121">
        <f t="shared" si="2"/>
        <v>1018.4434934485129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15.771202559854595</v>
      </c>
      <c r="AI35">
        <f t="shared" si="5"/>
        <v>15.4662986641253</v>
      </c>
      <c r="AJ35">
        <f t="shared" si="6"/>
        <v>15.2265986641253</v>
      </c>
      <c r="AK35">
        <f t="shared" si="12"/>
        <v>13.260485445546555</v>
      </c>
      <c r="AU35">
        <f t="shared" si="13"/>
        <v>10.38384363728956</v>
      </c>
    </row>
    <row r="36" spans="1:47" ht="12.75">
      <c r="A36" s="72">
        <v>28</v>
      </c>
      <c r="B36" s="73">
        <v>12.4</v>
      </c>
      <c r="C36" s="74">
        <v>12</v>
      </c>
      <c r="D36" s="74">
        <v>17.7</v>
      </c>
      <c r="E36" s="74">
        <v>10</v>
      </c>
      <c r="F36" s="75">
        <f t="shared" si="0"/>
        <v>13.85</v>
      </c>
      <c r="G36" s="67">
        <f t="shared" si="7"/>
        <v>95.18060135445937</v>
      </c>
      <c r="H36" s="76">
        <f t="shared" si="1"/>
        <v>11.6506909339291</v>
      </c>
      <c r="I36" s="77">
        <v>5.2</v>
      </c>
      <c r="J36" s="75"/>
      <c r="K36" s="77"/>
      <c r="L36" s="74">
        <v>11.5</v>
      </c>
      <c r="M36" s="74">
        <v>12</v>
      </c>
      <c r="N36" s="74">
        <v>12.7</v>
      </c>
      <c r="O36" s="75">
        <v>12.9</v>
      </c>
      <c r="P36" s="78" t="s">
        <v>156</v>
      </c>
      <c r="Q36" s="79">
        <v>18</v>
      </c>
      <c r="R36" s="76">
        <v>2.2</v>
      </c>
      <c r="S36" s="76">
        <v>53.2</v>
      </c>
      <c r="T36" s="76" t="s">
        <v>109</v>
      </c>
      <c r="U36" s="76"/>
      <c r="V36" s="80">
        <v>0</v>
      </c>
      <c r="W36" s="73">
        <v>1007.1</v>
      </c>
      <c r="X36" s="121">
        <f t="shared" si="2"/>
        <v>1017.3827832100765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14.392152154059962</v>
      </c>
      <c r="AI36">
        <f t="shared" si="5"/>
        <v>14.01813696808305</v>
      </c>
      <c r="AJ36">
        <f t="shared" si="6"/>
        <v>13.69853696808305</v>
      </c>
      <c r="AK36">
        <f t="shared" si="12"/>
        <v>11.6506909339291</v>
      </c>
      <c r="AU36">
        <f t="shared" si="13"/>
        <v>10.369896320625319</v>
      </c>
    </row>
    <row r="37" spans="1:47" ht="12.75">
      <c r="A37" s="63">
        <v>29</v>
      </c>
      <c r="B37" s="64">
        <v>10.5</v>
      </c>
      <c r="C37" s="65">
        <v>10.3</v>
      </c>
      <c r="D37" s="65">
        <v>17.1</v>
      </c>
      <c r="E37" s="65">
        <v>6.1</v>
      </c>
      <c r="F37" s="66">
        <f t="shared" si="0"/>
        <v>11.600000000000001</v>
      </c>
      <c r="G37" s="67">
        <f t="shared" si="7"/>
        <v>97.41405040174995</v>
      </c>
      <c r="H37" s="67">
        <f t="shared" si="1"/>
        <v>10.107980787049183</v>
      </c>
      <c r="I37" s="68">
        <v>2.1</v>
      </c>
      <c r="J37" s="66"/>
      <c r="K37" s="68"/>
      <c r="L37" s="65">
        <v>11</v>
      </c>
      <c r="M37" s="65">
        <v>11.2</v>
      </c>
      <c r="N37" s="65">
        <v>12.6</v>
      </c>
      <c r="O37" s="66">
        <v>13</v>
      </c>
      <c r="P37" s="69" t="s">
        <v>155</v>
      </c>
      <c r="Q37" s="70">
        <v>12</v>
      </c>
      <c r="R37" s="67">
        <v>1</v>
      </c>
      <c r="S37" s="67">
        <v>42.3</v>
      </c>
      <c r="T37" s="67">
        <v>0</v>
      </c>
      <c r="U37" s="67"/>
      <c r="V37" s="71">
        <v>8</v>
      </c>
      <c r="W37" s="64">
        <v>1011.8</v>
      </c>
      <c r="X37" s="121">
        <f t="shared" si="2"/>
        <v>1022.200386043625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12.690561141441451</v>
      </c>
      <c r="AI37">
        <f t="shared" si="5"/>
        <v>12.522189626588666</v>
      </c>
      <c r="AJ37">
        <f t="shared" si="6"/>
        <v>12.362389626588667</v>
      </c>
      <c r="AK37">
        <f t="shared" si="12"/>
        <v>10.107980787049183</v>
      </c>
      <c r="AU37">
        <f t="shared" si="13"/>
        <v>10.116198720350232</v>
      </c>
    </row>
    <row r="38" spans="1:47" ht="12.75">
      <c r="A38" s="72">
        <v>30</v>
      </c>
      <c r="B38" s="73">
        <v>12.5</v>
      </c>
      <c r="C38" s="74">
        <v>11.7</v>
      </c>
      <c r="D38" s="74">
        <v>15.3</v>
      </c>
      <c r="E38" s="74">
        <v>9.9</v>
      </c>
      <c r="F38" s="75">
        <f t="shared" si="0"/>
        <v>12.600000000000001</v>
      </c>
      <c r="G38" s="67">
        <f t="shared" si="7"/>
        <v>90.45383020244324</v>
      </c>
      <c r="H38" s="76">
        <f t="shared" si="1"/>
        <v>10.98144117971927</v>
      </c>
      <c r="I38" s="77">
        <v>5.9</v>
      </c>
      <c r="J38" s="75"/>
      <c r="K38" s="77"/>
      <c r="L38" s="74">
        <v>12</v>
      </c>
      <c r="M38" s="74">
        <v>12</v>
      </c>
      <c r="N38" s="74">
        <v>12.6</v>
      </c>
      <c r="O38" s="75">
        <v>12.9</v>
      </c>
      <c r="P38" s="78" t="s">
        <v>141</v>
      </c>
      <c r="Q38" s="79">
        <v>18</v>
      </c>
      <c r="R38" s="76">
        <v>0.1</v>
      </c>
      <c r="S38" s="76">
        <v>40</v>
      </c>
      <c r="T38" s="76">
        <v>4.5</v>
      </c>
      <c r="U38" s="76"/>
      <c r="V38" s="80">
        <v>7</v>
      </c>
      <c r="W38" s="73">
        <v>1011.8</v>
      </c>
      <c r="X38" s="121">
        <f t="shared" si="2"/>
        <v>1022.1271334600189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14.487015299685174</v>
      </c>
      <c r="AI38">
        <f t="shared" si="5"/>
        <v>13.743260220579202</v>
      </c>
      <c r="AJ38">
        <f t="shared" si="6"/>
        <v>13.104060220579202</v>
      </c>
      <c r="AK38">
        <f t="shared" si="12"/>
        <v>10.98144117971927</v>
      </c>
      <c r="AU38">
        <f t="shared" si="13"/>
        <v>10.109561025884105</v>
      </c>
    </row>
    <row r="39" spans="1:47" ht="12.75">
      <c r="A39" s="63">
        <v>31</v>
      </c>
      <c r="B39" s="64">
        <v>13.5</v>
      </c>
      <c r="C39" s="65">
        <v>13.2</v>
      </c>
      <c r="D39" s="65">
        <v>16.9</v>
      </c>
      <c r="E39" s="65">
        <v>11.8</v>
      </c>
      <c r="F39" s="66">
        <f t="shared" si="0"/>
        <v>14.35</v>
      </c>
      <c r="G39" s="67">
        <f t="shared" si="7"/>
        <v>96.51232890417246</v>
      </c>
      <c r="H39" s="67">
        <f t="shared" si="1"/>
        <v>12.956298852197554</v>
      </c>
      <c r="I39" s="68">
        <v>10</v>
      </c>
      <c r="J39" s="66"/>
      <c r="K39" s="68"/>
      <c r="L39" s="65">
        <v>13</v>
      </c>
      <c r="M39" s="65">
        <v>12.5</v>
      </c>
      <c r="N39" s="65">
        <v>12.7</v>
      </c>
      <c r="O39" s="66">
        <v>12.9</v>
      </c>
      <c r="P39" s="69" t="s">
        <v>148</v>
      </c>
      <c r="Q39" s="70">
        <v>16</v>
      </c>
      <c r="R39" s="67">
        <v>1.3</v>
      </c>
      <c r="S39" s="67">
        <v>51.5</v>
      </c>
      <c r="T39" s="67">
        <v>13.5</v>
      </c>
      <c r="U39" s="67"/>
      <c r="V39" s="71">
        <v>8</v>
      </c>
      <c r="W39" s="64">
        <v>1008.5</v>
      </c>
      <c r="X39" s="121">
        <f t="shared" si="2"/>
        <v>1018.7573288673785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15.4662986641253</v>
      </c>
      <c r="AI39">
        <f t="shared" si="5"/>
        <v>15.166585036022243</v>
      </c>
      <c r="AJ39">
        <f t="shared" si="6"/>
        <v>14.926885036022242</v>
      </c>
      <c r="AK39">
        <f t="shared" si="12"/>
        <v>12.956298852197554</v>
      </c>
      <c r="AU39">
        <f t="shared" si="13"/>
        <v>10.252121551850534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10.094138802913651</v>
      </c>
    </row>
    <row r="41" spans="1:47" ht="13.5" thickBot="1">
      <c r="A41" s="113" t="s">
        <v>19</v>
      </c>
      <c r="B41" s="114">
        <f>SUM(B9:B39)</f>
        <v>337.3</v>
      </c>
      <c r="C41" s="115">
        <f aca="true" t="shared" si="14" ref="C41:V41">SUM(C9:C39)</f>
        <v>312.09999999999997</v>
      </c>
      <c r="D41" s="115">
        <f t="shared" si="14"/>
        <v>473.09999999999997</v>
      </c>
      <c r="E41" s="115">
        <f t="shared" si="14"/>
        <v>235.00000000000003</v>
      </c>
      <c r="F41" s="116">
        <f t="shared" si="14"/>
        <v>354.05000000000007</v>
      </c>
      <c r="G41" s="117">
        <f t="shared" si="14"/>
        <v>2784.0944519312766</v>
      </c>
      <c r="H41" s="117">
        <f>SUM(H9:H39)</f>
        <v>286.33409818415026</v>
      </c>
      <c r="I41" s="118">
        <f t="shared" si="14"/>
        <v>121.9</v>
      </c>
      <c r="J41" s="116">
        <f t="shared" si="14"/>
        <v>0</v>
      </c>
      <c r="K41" s="118">
        <f t="shared" si="14"/>
        <v>0</v>
      </c>
      <c r="L41" s="115">
        <f t="shared" si="14"/>
        <v>350.4000000000001</v>
      </c>
      <c r="M41" s="115">
        <f t="shared" si="14"/>
        <v>364.09999999999997</v>
      </c>
      <c r="N41" s="115">
        <f>SUM(N9:N40)</f>
        <v>400.6</v>
      </c>
      <c r="O41" s="116">
        <f t="shared" si="14"/>
        <v>418.39999999999975</v>
      </c>
      <c r="P41" s="114"/>
      <c r="Q41" s="119">
        <f t="shared" si="14"/>
        <v>596</v>
      </c>
      <c r="R41" s="117">
        <f t="shared" si="14"/>
        <v>65.59999999999998</v>
      </c>
      <c r="S41" s="117">
        <v>1506.6</v>
      </c>
      <c r="T41" s="117">
        <f>SUM(T9:T39)</f>
        <v>54.2</v>
      </c>
      <c r="U41" s="139"/>
      <c r="V41" s="119">
        <f t="shared" si="14"/>
        <v>178</v>
      </c>
      <c r="W41" s="117">
        <f>SUM(W9:W39)</f>
        <v>31192.199999999997</v>
      </c>
      <c r="X41" s="123">
        <f>SUM(X9:X39)</f>
        <v>31512.42652355727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6</v>
      </c>
      <c r="AC41">
        <f>MAX(AC9:AC39)</f>
        <v>8</v>
      </c>
      <c r="AD41">
        <f>MAX(AD9:AD39)</f>
        <v>8</v>
      </c>
      <c r="AE41">
        <f>MAX(AE9:AE39)</f>
        <v>6</v>
      </c>
      <c r="AF41">
        <f>MAX(AF9:AF39)</f>
        <v>12</v>
      </c>
      <c r="AU41">
        <f t="shared" si="13"/>
        <v>10.193460592253082</v>
      </c>
    </row>
    <row r="42" spans="1:47" ht="12.75">
      <c r="A42" s="72" t="s">
        <v>20</v>
      </c>
      <c r="B42" s="73">
        <f>AVERAGE(B9:B39)</f>
        <v>10.880645161290323</v>
      </c>
      <c r="C42" s="74">
        <f aca="true" t="shared" si="15" ref="C42:V42">AVERAGE(C9:C39)</f>
        <v>10.06774193548387</v>
      </c>
      <c r="D42" s="74">
        <f t="shared" si="15"/>
        <v>15.261290322580644</v>
      </c>
      <c r="E42" s="74">
        <f t="shared" si="15"/>
        <v>7.580645161290324</v>
      </c>
      <c r="F42" s="75">
        <f t="shared" si="15"/>
        <v>11.420967741935486</v>
      </c>
      <c r="G42" s="76">
        <f t="shared" si="15"/>
        <v>89.80949844939602</v>
      </c>
      <c r="H42" s="76">
        <f>AVERAGE(H9:H39)</f>
        <v>9.236583812391943</v>
      </c>
      <c r="I42" s="77">
        <f t="shared" si="15"/>
        <v>3.9322580645161294</v>
      </c>
      <c r="J42" s="75" t="e">
        <f t="shared" si="15"/>
        <v>#DIV/0!</v>
      </c>
      <c r="K42" s="77" t="e">
        <f t="shared" si="15"/>
        <v>#DIV/0!</v>
      </c>
      <c r="L42" s="74">
        <f t="shared" si="15"/>
        <v>11.303225806451616</v>
      </c>
      <c r="M42" s="74">
        <f t="shared" si="15"/>
        <v>11.74516129032258</v>
      </c>
      <c r="N42" s="74">
        <f>AVERAGE(N9:N40)</f>
        <v>12.922580645161291</v>
      </c>
      <c r="O42" s="75">
        <f t="shared" si="15"/>
        <v>13.49677419354838</v>
      </c>
      <c r="P42" s="73"/>
      <c r="Q42" s="75">
        <f t="shared" si="15"/>
        <v>19.225806451612904</v>
      </c>
      <c r="R42" s="76">
        <f t="shared" si="15"/>
        <v>2.1161290322580637</v>
      </c>
      <c r="S42" s="76">
        <f>AVERAGE(S9:S41)</f>
        <v>94.16250000000001</v>
      </c>
      <c r="T42" s="76">
        <f>AVERAGE(T9:T39)</f>
        <v>2.2583333333333333</v>
      </c>
      <c r="U42" s="76"/>
      <c r="V42" s="76">
        <f t="shared" si="15"/>
        <v>5.741935483870968</v>
      </c>
      <c r="W42" s="76">
        <f>AVERAGE(W9:W39)</f>
        <v>1006.1999999999999</v>
      </c>
      <c r="X42" s="124">
        <f>AVERAGE(X9:X39)</f>
        <v>1016.5298878566862</v>
      </c>
      <c r="Y42" s="127"/>
      <c r="Z42" s="134"/>
      <c r="AA42" s="130"/>
      <c r="AU42">
        <f t="shared" si="13"/>
        <v>10.260156902628832</v>
      </c>
    </row>
    <row r="43" spans="1:47" ht="12.75">
      <c r="A43" s="72" t="s">
        <v>21</v>
      </c>
      <c r="B43" s="73">
        <f>MAX(B9:B39)</f>
        <v>15.6</v>
      </c>
      <c r="C43" s="74">
        <f aca="true" t="shared" si="16" ref="C43:V43">MAX(C9:C39)</f>
        <v>15.3</v>
      </c>
      <c r="D43" s="74">
        <f t="shared" si="16"/>
        <v>20.1</v>
      </c>
      <c r="E43" s="74">
        <f t="shared" si="16"/>
        <v>11.8</v>
      </c>
      <c r="F43" s="75">
        <f t="shared" si="16"/>
        <v>15.3</v>
      </c>
      <c r="G43" s="76">
        <f t="shared" si="16"/>
        <v>97.6942169631818</v>
      </c>
      <c r="H43" s="76">
        <f>MAX(H9:H39)</f>
        <v>15.083927291693298</v>
      </c>
      <c r="I43" s="77">
        <f t="shared" si="16"/>
        <v>10</v>
      </c>
      <c r="J43" s="75">
        <f t="shared" si="16"/>
        <v>0</v>
      </c>
      <c r="K43" s="77">
        <f t="shared" si="16"/>
        <v>0</v>
      </c>
      <c r="L43" s="74">
        <f t="shared" si="16"/>
        <v>13.9</v>
      </c>
      <c r="M43" s="74">
        <f t="shared" si="16"/>
        <v>14.1</v>
      </c>
      <c r="N43" s="74">
        <f>MAX(N9:N40)</f>
        <v>14.7</v>
      </c>
      <c r="O43" s="75">
        <f t="shared" si="16"/>
        <v>14.6</v>
      </c>
      <c r="P43" s="73"/>
      <c r="Q43" s="70">
        <f t="shared" si="16"/>
        <v>44</v>
      </c>
      <c r="R43" s="76">
        <f t="shared" si="16"/>
        <v>6.6</v>
      </c>
      <c r="S43" s="76">
        <v>72.1</v>
      </c>
      <c r="T43" s="76">
        <f>MAX(T9:T39)</f>
        <v>19.7</v>
      </c>
      <c r="U43" s="140"/>
      <c r="V43" s="70">
        <f t="shared" si="16"/>
        <v>8</v>
      </c>
      <c r="W43" s="76">
        <f>MAX(W9:W39)</f>
        <v>1024.2</v>
      </c>
      <c r="X43" s="124">
        <f>MAX(X9:X39)</f>
        <v>1034.716657256783</v>
      </c>
      <c r="Y43" s="127"/>
      <c r="Z43" s="134"/>
      <c r="AA43" s="127"/>
      <c r="AU43">
        <f t="shared" si="13"/>
        <v>10.243493448512877</v>
      </c>
    </row>
    <row r="44" spans="1:47" ht="13.5" thickBot="1">
      <c r="A44" s="81" t="s">
        <v>22</v>
      </c>
      <c r="B44" s="82">
        <f>MIN(B9:B39)</f>
        <v>5.7</v>
      </c>
      <c r="C44" s="83">
        <f aca="true" t="shared" si="17" ref="C44:V44">MIN(C9:C39)</f>
        <v>5.4</v>
      </c>
      <c r="D44" s="83">
        <f t="shared" si="17"/>
        <v>11</v>
      </c>
      <c r="E44" s="83">
        <f t="shared" si="17"/>
        <v>-0.2</v>
      </c>
      <c r="F44" s="84">
        <f t="shared" si="17"/>
        <v>7.4</v>
      </c>
      <c r="G44" s="85">
        <f t="shared" si="17"/>
        <v>76.82025495019607</v>
      </c>
      <c r="H44" s="85">
        <f>MIN(H9:H39)</f>
        <v>5.010954321654451</v>
      </c>
      <c r="I44" s="86">
        <f t="shared" si="17"/>
        <v>-3.4</v>
      </c>
      <c r="J44" s="84">
        <f t="shared" si="17"/>
        <v>0</v>
      </c>
      <c r="K44" s="86">
        <f t="shared" si="17"/>
        <v>0</v>
      </c>
      <c r="L44" s="83">
        <f t="shared" si="17"/>
        <v>7.9</v>
      </c>
      <c r="M44" s="83">
        <f t="shared" si="17"/>
        <v>9.7</v>
      </c>
      <c r="N44" s="83">
        <f>MIN(N9:N40)</f>
        <v>11.9</v>
      </c>
      <c r="O44" s="84">
        <f t="shared" si="17"/>
        <v>12.9</v>
      </c>
      <c r="P44" s="82"/>
      <c r="Q44" s="120">
        <f t="shared" si="17"/>
        <v>8</v>
      </c>
      <c r="R44" s="85">
        <f t="shared" si="17"/>
        <v>0</v>
      </c>
      <c r="S44" s="85">
        <f>MIN(S9:S43)</f>
        <v>16.2</v>
      </c>
      <c r="T44" s="85">
        <f>MIN(T9:T39)</f>
        <v>0</v>
      </c>
      <c r="U44" s="141"/>
      <c r="V44" s="120">
        <f t="shared" si="17"/>
        <v>0</v>
      </c>
      <c r="W44" s="85">
        <f>MIN(W9:W39)</f>
        <v>985.2</v>
      </c>
      <c r="X44" s="125">
        <f>MIN(X9:X39)</f>
        <v>995.3161987203503</v>
      </c>
      <c r="Y44" s="128"/>
      <c r="Z44" s="136"/>
      <c r="AA44" s="128"/>
      <c r="AU44">
        <f t="shared" si="13"/>
        <v>10.282783210076484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10.400386043625083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10.32713346001894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10.25732886737852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19</v>
      </c>
      <c r="C61">
        <f>DCOUNTA(T8:T38,1,C59:C60)</f>
        <v>15</v>
      </c>
      <c r="D61">
        <f>DCOUNTA(T8:T38,1,D59:D60)</f>
        <v>9</v>
      </c>
      <c r="F61">
        <f>DCOUNTA(T8:T38,1,F59:F60)</f>
        <v>7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12</v>
      </c>
      <c r="C64">
        <f>(C61-F61)</f>
        <v>8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7">
      <selection activeCell="J18" sqref="J1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166</v>
      </c>
      <c r="I4" s="60" t="s">
        <v>56</v>
      </c>
      <c r="J4" s="60">
        <v>2009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15.261290322580644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7.580645161290324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11.420967741935486</v>
      </c>
      <c r="D9" s="5">
        <v>1.2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20.1</v>
      </c>
      <c r="C10" s="5" t="s">
        <v>32</v>
      </c>
      <c r="D10" s="5">
        <f>Data1!$AB$41</f>
        <v>6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-0.2</v>
      </c>
      <c r="C11" s="5" t="s">
        <v>32</v>
      </c>
      <c r="D11" s="24">
        <f>Data1!$AC$41</f>
        <v>8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-3.4</v>
      </c>
      <c r="C12" s="5" t="s">
        <v>32</v>
      </c>
      <c r="D12" s="24">
        <f>Data1!$AD$41</f>
        <v>8</v>
      </c>
      <c r="E12" s="3"/>
      <c r="F12" s="40">
        <v>4</v>
      </c>
      <c r="G12" s="93" t="s">
        <v>125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13.49677419354838</v>
      </c>
      <c r="C13" s="5"/>
      <c r="D13" s="24"/>
      <c r="E13" s="3"/>
      <c r="F13" s="40">
        <v>5</v>
      </c>
      <c r="G13" s="93" t="s">
        <v>126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118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117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54.2</v>
      </c>
      <c r="D17" s="5">
        <v>77</v>
      </c>
      <c r="E17" s="3"/>
      <c r="F17" s="40">
        <v>9</v>
      </c>
      <c r="G17" s="93" t="s">
        <v>124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13</v>
      </c>
      <c r="D18" s="5"/>
      <c r="E18" s="3"/>
      <c r="F18" s="40">
        <v>10</v>
      </c>
      <c r="G18" s="93" t="s">
        <v>123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v>9</v>
      </c>
      <c r="D19" s="5"/>
      <c r="E19" s="3"/>
      <c r="F19" s="40">
        <v>11</v>
      </c>
      <c r="G19" s="93" t="s">
        <v>130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129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19.7</v>
      </c>
      <c r="D21" s="5"/>
      <c r="E21" s="3"/>
      <c r="F21" s="40">
        <v>13</v>
      </c>
      <c r="G21" s="93" t="s">
        <v>131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6</v>
      </c>
      <c r="D22" s="5"/>
      <c r="E22" s="3"/>
      <c r="F22" s="40">
        <v>14</v>
      </c>
      <c r="G22" s="93" t="s">
        <v>132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136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6.6</v>
      </c>
      <c r="D25" s="5" t="s">
        <v>46</v>
      </c>
      <c r="E25" s="5">
        <f>Data1!$AF$41</f>
        <v>12</v>
      </c>
      <c r="F25" s="40">
        <v>17</v>
      </c>
      <c r="G25" s="93" t="s">
        <v>138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65.59999999999998</v>
      </c>
      <c r="D26" s="5" t="s">
        <v>46</v>
      </c>
      <c r="E26" s="3"/>
      <c r="F26" s="40">
        <v>18</v>
      </c>
      <c r="G26" s="93" t="s">
        <v>139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143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145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44</v>
      </c>
      <c r="D30" s="5"/>
      <c r="E30" s="5"/>
      <c r="F30" s="40">
        <v>22</v>
      </c>
      <c r="G30" s="93" t="s">
        <v>147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1</v>
      </c>
      <c r="D31" s="22"/>
      <c r="E31" s="5"/>
      <c r="F31" s="40">
        <v>23</v>
      </c>
      <c r="G31" s="93" t="s">
        <v>149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150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152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153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154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157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159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</v>
      </c>
      <c r="D39" s="5"/>
      <c r="E39" s="3"/>
      <c r="F39" s="40">
        <v>31</v>
      </c>
      <c r="G39" s="95" t="s">
        <v>165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5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160</v>
      </c>
      <c r="B42" s="3" t="s">
        <v>161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162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rjeffries</cp:lastModifiedBy>
  <cp:lastPrinted>2008-02-13T09:21:39Z</cp:lastPrinted>
  <dcterms:created xsi:type="dcterms:W3CDTF">1998-03-11T18:30:34Z</dcterms:created>
  <dcterms:modified xsi:type="dcterms:W3CDTF">2009-11-01T20:08:34Z</dcterms:modified>
  <cp:category/>
  <cp:version/>
  <cp:contentType/>
  <cp:contentStatus/>
</cp:coreProperties>
</file>