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<sst xmlns="http://schemas.openxmlformats.org/spreadsheetml/2006/main" count="152" uniqueCount="112">
  <si>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</si>
  <si>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</si>
  <si>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</si>
  <si>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</si>
  <si>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</si>
  <si>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</si>
  <si>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</si>
  <si>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</si>
  <si>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</si>
  <si>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</si>
  <si>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</si>
  <si>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</si>
  <si>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</si>
  <si>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</si>
  <si>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</si>
  <si>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</si>
  <si>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</si>
  <si>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</si>
  <si>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</si>
  <si>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</si>
  <si>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</si>
  <si>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</si>
  <si>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</si>
  <si>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</si>
  <si>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</si>
  <si>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</si>
  <si>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</si>
  <si>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</si>
  <si>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</si>
  <si>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</si>
  <si>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</si>
  <si>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</si>
  <si>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</si>
  <si>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</si>
  <si>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</si>
  <si>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</si>
  <si>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</si>
  <si>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</si>
  <si>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</si>
  <si>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</si>
  <si>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</si>
  <si>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</si>
  <si>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</si>
  <si>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</si>
  <si>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</si>
  <si>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</si>
  <si>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</si>
  <si>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</si>
  <si>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</si>
  <si>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</si>
  <si>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</si>
  <si>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</si>
  <si>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</si>
  <si>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</si>
  <si>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</si>
  <si>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</si>
  <si>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</si>
  <si>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</si>
  <si>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</si>
  <si>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</si>
  <si>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</si>
  <si>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</si>
  <si>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</si>
  <si>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</si>
  <si>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30cm</t>
  </si>
  <si>
    <t>50cm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</si>
  <si>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</si>
  <si>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</si>
  <si>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</si>
  <si>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</si>
  <si>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</si>
  <si>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</si>
  <si>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</si>
  <si>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</si>
  <si>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</si>
  <si>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</si>
  <si>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</si>
  <si>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</si>
  <si>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</si>
  <si>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</si>
  <si>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</si>
  <si>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</si>
  <si>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</si>
  <si>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</si>
  <si>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</si>
  <si>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</si>
  <si>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</si>
  <si>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</si>
  <si>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</si>
  <si>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</si>
  <si>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</si>
  <si>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</si>
  <si>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</si>
  <si>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</si>
  <si>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</si>
  <si>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</si>
  <si>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</si>
  <si>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</si>
  <si>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</si>
  <si>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</si>
  <si>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</si>
  <si>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</si>
  <si>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tr</t>
  </si>
  <si>
    <t>W</t>
  </si>
  <si>
    <t>NW</t>
  </si>
  <si>
    <t>CALM</t>
  </si>
  <si>
    <t>SW</t>
  </si>
  <si>
    <t>SE</t>
  </si>
  <si>
    <t>E</t>
  </si>
  <si>
    <t>S</t>
  </si>
  <si>
    <t>Sept</t>
  </si>
  <si>
    <t>September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</si>
</sst>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165" fontId="0" fillId="2" borderId="49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167" fontId="12" fillId="0" borderId="1" xfId="0" applyNumberFormat="1" applyFont="1" applyBorder="1" applyAlignment="1" applyProtection="1">
      <alignment horizontal="center"/>
      <protection/>
    </xf>
    <xf numFmtId="165" fontId="0" fillId="2" borderId="3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167" fontId="12" fillId="0" borderId="8" xfId="0" applyNumberFormat="1" applyFont="1" applyBorder="1" applyAlignment="1" applyProtection="1">
      <alignment horizontal="center"/>
      <protection/>
    </xf>
    <xf numFmtId="167" fontId="12" fillId="0" borderId="9" xfId="0" applyNumberFormat="1" applyFont="1" applyBorder="1" applyAlignment="1" applyProtection="1">
      <alignment horizontal="center"/>
      <protection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165" fontId="12" fillId="0" borderId="10" xfId="0" applyNumberFormat="1" applyFont="1" applyBorder="1" applyAlignment="1" applyProtection="1">
      <alignment horizontal="center"/>
      <protection/>
    </xf>
    <xf numFmtId="165" fontId="12" fillId="0" borderId="11" xfId="0" applyNumberFormat="1" applyFont="1" applyBorder="1" applyAlignment="1" applyProtection="1">
      <alignment horizontal="center"/>
      <protection/>
    </xf>
    <xf numFmtId="165" fontId="0" fillId="2" borderId="15" xfId="0" applyNumberFormat="1" applyFill="1" applyBorder="1" applyAlignment="1">
      <alignment horizontal="center"/>
    </xf>
    <xf numFmtId="0" fontId="0" fillId="0" borderId="54" xfId="0" applyBorder="1" applyAlignment="1">
      <alignment horizontal="center"/>
    </xf>
    <xf numFmtId="167" fontId="12" fillId="0" borderId="5" xfId="0" applyNumberFormat="1" applyFont="1" applyBorder="1" applyAlignment="1" applyProtection="1">
      <alignment horizontal="center"/>
      <protection/>
    </xf>
    <xf numFmtId="0" fontId="12" fillId="0" borderId="8" xfId="0" applyFont="1" applyBorder="1" applyAlignment="1" applyProtection="1">
      <alignment horizontal="center"/>
      <protection/>
    </xf>
    <xf numFmtId="167" fontId="12" fillId="0" borderId="6" xfId="0" applyNumberFormat="1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165" fontId="0" fillId="2" borderId="55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56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167" fontId="12" fillId="0" borderId="10" xfId="0" applyNumberFormat="1" applyFont="1" applyBorder="1" applyAlignment="1" applyProtection="1">
      <alignment horizontal="center"/>
      <protection/>
    </xf>
    <xf numFmtId="167" fontId="12" fillId="0" borderId="11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44" xfId="0" applyFill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16.9</c:v>
                </c:pt>
                <c:pt idx="1">
                  <c:v>17.1</c:v>
                </c:pt>
                <c:pt idx="2">
                  <c:v>17.9</c:v>
                </c:pt>
                <c:pt idx="3">
                  <c:v>19.7</c:v>
                </c:pt>
                <c:pt idx="4">
                  <c:v>17</c:v>
                </c:pt>
                <c:pt idx="5">
                  <c:v>18.6</c:v>
                </c:pt>
                <c:pt idx="6">
                  <c:v>21.7</c:v>
                </c:pt>
                <c:pt idx="7">
                  <c:v>18.8</c:v>
                </c:pt>
                <c:pt idx="8">
                  <c:v>21</c:v>
                </c:pt>
                <c:pt idx="9">
                  <c:v>25.2</c:v>
                </c:pt>
                <c:pt idx="10">
                  <c:v>27.1</c:v>
                </c:pt>
                <c:pt idx="11">
                  <c:v>20.7</c:v>
                </c:pt>
                <c:pt idx="12">
                  <c:v>18.4</c:v>
                </c:pt>
                <c:pt idx="13">
                  <c:v>17.7</c:v>
                </c:pt>
                <c:pt idx="14">
                  <c:v>15.2</c:v>
                </c:pt>
                <c:pt idx="15">
                  <c:v>17.7</c:v>
                </c:pt>
                <c:pt idx="16">
                  <c:v>17.7</c:v>
                </c:pt>
                <c:pt idx="17">
                  <c:v>14.9</c:v>
                </c:pt>
                <c:pt idx="18">
                  <c:v>14.2</c:v>
                </c:pt>
                <c:pt idx="19">
                  <c:v>15.2</c:v>
                </c:pt>
                <c:pt idx="20">
                  <c:v>16.3</c:v>
                </c:pt>
                <c:pt idx="21">
                  <c:v>19.7</c:v>
                </c:pt>
                <c:pt idx="22">
                  <c:v>23.8</c:v>
                </c:pt>
                <c:pt idx="23">
                  <c:v>15.1</c:v>
                </c:pt>
                <c:pt idx="24">
                  <c:v>17.5</c:v>
                </c:pt>
                <c:pt idx="25">
                  <c:v>19.9</c:v>
                </c:pt>
                <c:pt idx="26">
                  <c:v>15.3</c:v>
                </c:pt>
                <c:pt idx="27">
                  <c:v>16.5</c:v>
                </c:pt>
                <c:pt idx="28">
                  <c:v>16.8</c:v>
                </c:pt>
                <c:pt idx="29">
                  <c:v>16.9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10.7</c:v>
                </c:pt>
                <c:pt idx="1">
                  <c:v>11.4</c:v>
                </c:pt>
                <c:pt idx="2">
                  <c:v>5.1</c:v>
                </c:pt>
                <c:pt idx="3">
                  <c:v>2.1</c:v>
                </c:pt>
                <c:pt idx="4">
                  <c:v>3.9</c:v>
                </c:pt>
                <c:pt idx="5">
                  <c:v>12.3</c:v>
                </c:pt>
                <c:pt idx="6">
                  <c:v>9.1</c:v>
                </c:pt>
                <c:pt idx="7">
                  <c:v>11.3</c:v>
                </c:pt>
                <c:pt idx="8">
                  <c:v>10.1</c:v>
                </c:pt>
                <c:pt idx="9">
                  <c:v>16.7</c:v>
                </c:pt>
                <c:pt idx="10">
                  <c:v>13.9</c:v>
                </c:pt>
                <c:pt idx="11">
                  <c:v>12.9</c:v>
                </c:pt>
                <c:pt idx="12">
                  <c:v>12.9</c:v>
                </c:pt>
                <c:pt idx="13">
                  <c:v>13.1</c:v>
                </c:pt>
                <c:pt idx="14">
                  <c:v>12.9</c:v>
                </c:pt>
                <c:pt idx="15">
                  <c:v>12.3</c:v>
                </c:pt>
                <c:pt idx="16">
                  <c:v>13</c:v>
                </c:pt>
                <c:pt idx="17">
                  <c:v>13.4</c:v>
                </c:pt>
                <c:pt idx="18">
                  <c:v>6.1</c:v>
                </c:pt>
                <c:pt idx="19">
                  <c:v>8</c:v>
                </c:pt>
                <c:pt idx="20">
                  <c:v>5.9</c:v>
                </c:pt>
                <c:pt idx="21">
                  <c:v>6.5</c:v>
                </c:pt>
                <c:pt idx="22">
                  <c:v>13.7</c:v>
                </c:pt>
                <c:pt idx="23">
                  <c:v>13.5</c:v>
                </c:pt>
                <c:pt idx="24">
                  <c:v>10.5</c:v>
                </c:pt>
                <c:pt idx="25">
                  <c:v>10.3</c:v>
                </c:pt>
                <c:pt idx="26">
                  <c:v>10.6</c:v>
                </c:pt>
                <c:pt idx="27">
                  <c:v>9</c:v>
                </c:pt>
                <c:pt idx="28">
                  <c:v>9.4</c:v>
                </c:pt>
                <c:pt idx="29">
                  <c:v>9.1</c:v>
                </c:pt>
              </c:numCache>
            </c:numRef>
          </c:val>
          <c:smooth val="0"/>
        </c:ser>
        <c:marker val="1"/>
        <c:axId val="60799260"/>
        <c:axId val="10322429"/>
      </c:lineChart>
      <c:catAx>
        <c:axId val="60799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22429"/>
        <c:crosses val="autoZero"/>
        <c:auto val="1"/>
        <c:lblOffset val="100"/>
        <c:noMultiLvlLbl val="0"/>
      </c:catAx>
      <c:valAx>
        <c:axId val="10322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07992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</c:v>
                </c:pt>
                <c:pt idx="5">
                  <c:v>0.6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0.6</c:v>
                </c:pt>
                <c:pt idx="13">
                  <c:v>16.9</c:v>
                </c:pt>
                <c:pt idx="14">
                  <c:v>2.5</c:v>
                </c:pt>
                <c:pt idx="15">
                  <c:v>0</c:v>
                </c:pt>
                <c:pt idx="16">
                  <c:v>1.2</c:v>
                </c:pt>
                <c:pt idx="17">
                  <c:v>11.3</c:v>
                </c:pt>
                <c:pt idx="18">
                  <c:v>17.7</c:v>
                </c:pt>
                <c:pt idx="19">
                  <c:v>4.2</c:v>
                </c:pt>
                <c:pt idx="20">
                  <c:v>3.3</c:v>
                </c:pt>
                <c:pt idx="21">
                  <c:v>0.2</c:v>
                </c:pt>
                <c:pt idx="22">
                  <c:v>0</c:v>
                </c:pt>
                <c:pt idx="23">
                  <c:v>17.4</c:v>
                </c:pt>
                <c:pt idx="24">
                  <c:v>18.6</c:v>
                </c:pt>
                <c:pt idx="25">
                  <c:v>1.1</c:v>
                </c:pt>
                <c:pt idx="26">
                  <c:v>9.7</c:v>
                </c:pt>
                <c:pt idx="27">
                  <c:v>0.2</c:v>
                </c:pt>
                <c:pt idx="28">
                  <c:v>2.2</c:v>
                </c:pt>
                <c:pt idx="29">
                  <c:v>0.1</c:v>
                </c:pt>
              </c:numCache>
            </c:numRef>
          </c:val>
        </c:ser>
        <c:axId val="25792998"/>
        <c:axId val="30810391"/>
      </c:barChart>
      <c:catAx>
        <c:axId val="2579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10391"/>
        <c:crosses val="autoZero"/>
        <c:auto val="1"/>
        <c:lblOffset val="100"/>
        <c:noMultiLvlLbl val="0"/>
      </c:catAx>
      <c:valAx>
        <c:axId val="3081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57929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8858064"/>
        <c:axId val="12613713"/>
      </c:barChart>
      <c:catAx>
        <c:axId val="8858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13713"/>
        <c:crosses val="autoZero"/>
        <c:auto val="1"/>
        <c:lblOffset val="100"/>
        <c:noMultiLvlLbl val="0"/>
      </c:catAx>
      <c:valAx>
        <c:axId val="12613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8858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11.3</c:v>
                </c:pt>
                <c:pt idx="1">
                  <c:v>9.4</c:v>
                </c:pt>
                <c:pt idx="2">
                  <c:v>8.3</c:v>
                </c:pt>
                <c:pt idx="3">
                  <c:v>10.2</c:v>
                </c:pt>
                <c:pt idx="4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  <c:pt idx="0">
                  <c:v>14.3</c:v>
                </c:pt>
                <c:pt idx="1">
                  <c:v>11.1</c:v>
                </c:pt>
                <c:pt idx="2">
                  <c:v>11</c:v>
                </c:pt>
                <c:pt idx="3">
                  <c:v>12.7</c:v>
                </c:pt>
                <c:pt idx="4">
                  <c:v>14.2</c:v>
                </c:pt>
              </c:numCache>
            </c:numRef>
          </c:val>
          <c:smooth val="0"/>
        </c:ser>
        <c:marker val="1"/>
        <c:axId val="46414554"/>
        <c:axId val="15077803"/>
      </c:lineChart>
      <c:catAx>
        <c:axId val="46414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77803"/>
        <c:crosses val="autoZero"/>
        <c:auto val="1"/>
        <c:lblOffset val="100"/>
        <c:noMultiLvlLbl val="0"/>
      </c:catAx>
      <c:valAx>
        <c:axId val="1507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64145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16.3</c:v>
                </c:pt>
                <c:pt idx="1">
                  <c:v>15.3</c:v>
                </c:pt>
                <c:pt idx="2">
                  <c:v>15.5</c:v>
                </c:pt>
                <c:pt idx="3">
                  <c:v>15.8</c:v>
                </c:pt>
                <c:pt idx="4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17.2</c:v>
                </c:pt>
                <c:pt idx="1">
                  <c:v>16.1</c:v>
                </c:pt>
                <c:pt idx="2">
                  <c:v>16.6</c:v>
                </c:pt>
                <c:pt idx="3">
                  <c:v>16.3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1482500"/>
        <c:axId val="13342501"/>
      </c:lineChart>
      <c:catAx>
        <c:axId val="148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42501"/>
        <c:crosses val="autoZero"/>
        <c:auto val="1"/>
        <c:lblOffset val="100"/>
        <c:noMultiLvlLbl val="0"/>
      </c:catAx>
      <c:valAx>
        <c:axId val="1334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4825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17.3</c:v>
                </c:pt>
                <c:pt idx="1">
                  <c:v>16.8</c:v>
                </c:pt>
                <c:pt idx="2">
                  <c:v>17.2</c:v>
                </c:pt>
                <c:pt idx="3">
                  <c:v>17</c:v>
                </c:pt>
                <c:pt idx="4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</c:numCache>
            </c:numRef>
          </c:val>
          <c:smooth val="0"/>
        </c:ser>
        <c:marker val="1"/>
        <c:axId val="52973646"/>
        <c:axId val="7000767"/>
      </c:lineChart>
      <c:catAx>
        <c:axId val="52973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00767"/>
        <c:crosses val="autoZero"/>
        <c:auto val="1"/>
        <c:lblOffset val="100"/>
        <c:noMultiLvlLbl val="0"/>
      </c:catAx>
      <c:valAx>
        <c:axId val="7000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29736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998.0499426989227</c:v>
                </c:pt>
                <c:pt idx="1">
                  <c:v>1010.6581487669216</c:v>
                </c:pt>
                <c:pt idx="2">
                  <c:v>1012.6434313148644</c:v>
                </c:pt>
                <c:pt idx="3">
                  <c:v>1013.3563896661589</c:v>
                </c:pt>
                <c:pt idx="4">
                  <c:v>1016.0421755683875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63006904"/>
        <c:axId val="30191225"/>
      </c:barChart>
      <c:catAx>
        <c:axId val="63006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91225"/>
        <c:crosses val="autoZero"/>
        <c:auto val="1"/>
        <c:lblOffset val="100"/>
        <c:noMultiLvlLbl val="0"/>
      </c:catAx>
      <c:valAx>
        <c:axId val="3019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3006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12.721392813463654</c:v>
                </c:pt>
                <c:pt idx="1">
                  <c:v>13.156818770523401</c:v>
                </c:pt>
                <c:pt idx="2">
                  <c:v>14.35032351937686</c:v>
                </c:pt>
                <c:pt idx="3">
                  <c:v>13.366048278906762</c:v>
                </c:pt>
                <c:pt idx="4">
                  <c:v>13.88464560762638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285570"/>
        <c:axId val="29570131"/>
      </c:lineChart>
      <c:catAx>
        <c:axId val="3285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70131"/>
        <c:crosses val="autoZero"/>
        <c:auto val="1"/>
        <c:lblOffset val="100"/>
        <c:noMultiLvlLbl val="0"/>
      </c:catAx>
      <c:valAx>
        <c:axId val="29570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285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0.8425</cdr:x>
      <cdr:y>0.02875</cdr:y>
    </cdr:from>
    <cdr:to>
      <cdr:x>0.9285</cdr:x>
      <cdr:y>0.061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106025" y="228600"/>
          <a:ext cx="1028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324cdc0-de8d-4458-9ac8-7f2bbf1159eb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0.80075</cdr:x>
      <cdr:y>0.0255</cdr:y>
    </cdr:from>
    <cdr:to>
      <cdr:x>0.888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601200" y="200025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85a2d6b-56f5-4a97-82b7-c8e203fc402f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0.032</cdr:y>
    </cdr:from>
    <cdr:to>
      <cdr:x>0.90525</cdr:x>
      <cdr:y>0.06425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829800" y="257175"/>
          <a:ext cx="1028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3ed29ab-c5fb-4cf1-b5e5-c291466d94ed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0.49825</cdr:y>
    </cdr:from>
    <cdr:to>
      <cdr:x>0.51775</cdr:x>
      <cdr:y>0.53725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096000" y="4086225"/>
          <a:ext cx="1143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9730086-7896-46fd-9fd2-a7326466834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0.78875</cdr:x>
      <cdr:y>0.02325</cdr:y>
    </cdr:from>
    <cdr:to>
      <cdr:x>0.87575</cdr:x>
      <cdr:y>0.05425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9458325" y="19050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f526524-f45d-468e-8813-1cd6c32e4be8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0.84125</cdr:x>
      <cdr:y>0.0215</cdr:y>
    </cdr:from>
    <cdr:to>
      <cdr:x>0.92775</cdr:x>
      <cdr:y>0.0525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086975" y="171450"/>
          <a:ext cx="1038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76725d2-291b-44bf-aa52-f5dd5480895d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0.02325</cdr:y>
    </cdr:from>
    <cdr:to>
      <cdr:x>0.908</cdr:x>
      <cdr:y>0.05425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829800" y="190500"/>
          <a:ext cx="1066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3788754-361c-4f0b-b88b-4c9ee1f8c65a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0.0255</cdr:y>
    </cdr:from>
    <cdr:to>
      <cdr:x>0.8975</cdr:x>
      <cdr:y>0.05775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9715500" y="200025"/>
          <a:ext cx="10572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63b66da-a448-4eb0-8348-d023209a0fdd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</cdr:x>
      <cdr:y>0.03375</cdr:y>
    </cdr:from>
    <cdr:to>
      <cdr:x>0.919</cdr:x>
      <cdr:y>0.0655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9972675" y="276225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7ec6b42-9ea8-46bc-9533-f4678996dde6}" type="TxLink">
            <a:rPr lang="en-US" cap="none" sz="1000" b="1" i="0" u="none" baseline="0">
              <a:latin typeface="Arial"/>
              <a:ea typeface="Arial"/>
              <a:cs typeface="Arial"/>
            </a:rPr>
            <a:t>2000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R5" sqref="R5"/>
      <selection pane="bottomLeft" activeCell="S14" sqref="S14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97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111</v>
      </c>
      <c r="R4" s="60">
        <v>2000</v>
      </c>
      <c r="S4" s="7"/>
      <c r="T4" s="7"/>
      <c r="U4" s="60"/>
      <c r="V4" s="18"/>
      <c r="W4" s="99"/>
      <c r="X4" s="96"/>
      <c r="Y4" s="173" t="s">
        <v>98</v>
      </c>
      <c r="Z4" s="123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0"/>
      <c r="X5" s="97"/>
      <c r="Y5" s="174"/>
      <c r="Z5" s="124"/>
      <c r="AA5" s="42" t="s">
        <v>91</v>
      </c>
    </row>
    <row r="6" spans="1:26" ht="13.5" customHeight="1" thickBot="1">
      <c r="A6" s="31" t="s">
        <v>0</v>
      </c>
      <c r="B6" s="168" t="s">
        <v>1</v>
      </c>
      <c r="C6" s="169"/>
      <c r="D6" s="169"/>
      <c r="E6" s="169"/>
      <c r="F6" s="170"/>
      <c r="G6" s="31" t="s">
        <v>80</v>
      </c>
      <c r="H6" s="57" t="s">
        <v>85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67</v>
      </c>
      <c r="W6" s="101" t="s">
        <v>67</v>
      </c>
      <c r="X6" s="171" t="s">
        <v>29</v>
      </c>
      <c r="Y6" s="174"/>
      <c r="Z6" s="124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79</v>
      </c>
      <c r="H7" s="58" t="s">
        <v>86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96</v>
      </c>
      <c r="S7" s="32"/>
      <c r="T7" s="32" t="s">
        <v>49</v>
      </c>
      <c r="U7" s="37" t="s">
        <v>13</v>
      </c>
      <c r="V7" s="39" t="s">
        <v>68</v>
      </c>
      <c r="W7" s="102" t="s">
        <v>69</v>
      </c>
      <c r="X7" s="171"/>
      <c r="Y7" s="174"/>
      <c r="Z7" s="124"/>
    </row>
    <row r="8" spans="1:41" ht="40.5" thickBot="1">
      <c r="A8" s="33"/>
      <c r="B8" s="137" t="s">
        <v>16</v>
      </c>
      <c r="C8" s="138" t="s">
        <v>17</v>
      </c>
      <c r="D8" s="138" t="s">
        <v>14</v>
      </c>
      <c r="E8" s="138" t="s">
        <v>15</v>
      </c>
      <c r="F8" s="10" t="s">
        <v>61</v>
      </c>
      <c r="G8" s="33" t="s">
        <v>39</v>
      </c>
      <c r="H8" s="33" t="s">
        <v>87</v>
      </c>
      <c r="I8" s="146" t="s">
        <v>18</v>
      </c>
      <c r="J8" s="20" t="s">
        <v>19</v>
      </c>
      <c r="K8" s="56" t="s">
        <v>62</v>
      </c>
      <c r="L8" s="8" t="s">
        <v>63</v>
      </c>
      <c r="M8" s="8" t="s">
        <v>64</v>
      </c>
      <c r="N8" s="8" t="s">
        <v>65</v>
      </c>
      <c r="O8" s="20" t="s">
        <v>66</v>
      </c>
      <c r="P8" s="137" t="s">
        <v>92</v>
      </c>
      <c r="Q8" s="150" t="s">
        <v>99</v>
      </c>
      <c r="R8" s="10" t="s">
        <v>12</v>
      </c>
      <c r="S8" s="158" t="s">
        <v>20</v>
      </c>
      <c r="T8" s="33" t="s">
        <v>101</v>
      </c>
      <c r="U8" s="33" t="s">
        <v>21</v>
      </c>
      <c r="V8" s="33" t="s">
        <v>70</v>
      </c>
      <c r="W8" s="164" t="s">
        <v>70</v>
      </c>
      <c r="X8" s="172"/>
      <c r="Y8" s="175"/>
      <c r="Z8" s="124" t="s">
        <v>27</v>
      </c>
      <c r="AA8" t="s">
        <v>73</v>
      </c>
      <c r="AB8" t="s">
        <v>74</v>
      </c>
      <c r="AC8" t="s">
        <v>75</v>
      </c>
      <c r="AD8" t="s">
        <v>76</v>
      </c>
      <c r="AE8" t="s">
        <v>77</v>
      </c>
      <c r="AG8" t="s">
        <v>81</v>
      </c>
      <c r="AH8" t="s">
        <v>82</v>
      </c>
      <c r="AI8" t="s">
        <v>84</v>
      </c>
      <c r="AJ8" t="s">
        <v>83</v>
      </c>
      <c r="AL8" t="s">
        <v>58</v>
      </c>
      <c r="AM8" t="s">
        <v>94</v>
      </c>
      <c r="AN8" t="s">
        <v>95</v>
      </c>
      <c r="AO8" t="s">
        <v>96</v>
      </c>
    </row>
    <row r="9" spans="1:41" ht="12.75">
      <c r="A9" s="134">
        <v>1</v>
      </c>
      <c r="B9" s="151">
        <v>13.5</v>
      </c>
      <c r="C9" s="167">
        <v>12.8</v>
      </c>
      <c r="D9" s="107">
        <v>16.9</v>
      </c>
      <c r="E9" s="142">
        <v>10.7</v>
      </c>
      <c r="F9" s="132">
        <f aca="true" t="shared" si="0" ref="F9:F38">AVERAGE(D9:E9)</f>
        <v>13.799999999999999</v>
      </c>
      <c r="G9" s="65">
        <f>100*(AI9/AG9)</f>
        <v>91.91346033706623</v>
      </c>
      <c r="H9" s="144">
        <f aca="true" t="shared" si="1" ref="H9:H38">AJ9</f>
        <v>12.212345963924077</v>
      </c>
      <c r="I9" s="147">
        <v>7.7</v>
      </c>
      <c r="J9" s="132"/>
      <c r="K9" s="66"/>
      <c r="L9" s="64"/>
      <c r="M9" s="64"/>
      <c r="N9" s="64"/>
      <c r="O9" s="113"/>
      <c r="P9" s="151" t="s">
        <v>103</v>
      </c>
      <c r="Q9" s="152">
        <v>15</v>
      </c>
      <c r="R9" s="155"/>
      <c r="S9" s="159">
        <v>8</v>
      </c>
      <c r="T9" s="132"/>
      <c r="U9" s="68"/>
      <c r="V9" s="144"/>
      <c r="W9" s="165">
        <v>1002</v>
      </c>
      <c r="X9" s="161"/>
      <c r="Y9" s="125"/>
      <c r="Z9" s="118"/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2" ref="AD9:AD33">IF((MAX($S$9:$S$39)=$S9),A9,0)</f>
        <v>0</v>
      </c>
      <c r="AE9">
        <f aca="true" t="shared" si="3" ref="AE9:AE39">IF((MAX($R$9:$R$39)=$R9),A9,0)</f>
        <v>1</v>
      </c>
      <c r="AG9">
        <f>6.107*EXP(17.38*(B9/(239+B9)))</f>
        <v>15.4662986641253</v>
      </c>
      <c r="AH9">
        <f aca="true" t="shared" si="4" ref="AH9:AH39">IF(V9&gt;=0,6.107*EXP(17.38*(C9/(239+C9))),6.107*EXP(22.44*(C9/(272.4+C9))))</f>
        <v>14.77491028826301</v>
      </c>
      <c r="AI9">
        <f aca="true" t="shared" si="5" ref="AI9:AI39">IF(C9&gt;=0,AH9-(0.000799*1000*(B9-C9)),AH9-(0.00072*1000*(B9-C9)))</f>
        <v>14.215610288263012</v>
      </c>
      <c r="AJ9">
        <f>239*LN(AI9/6.107)/(17.38-LN(AI9/6.107))</f>
        <v>12.212345963924077</v>
      </c>
      <c r="AL9">
        <f>COUNTIF(U9:U39,"&lt;1")</f>
        <v>0</v>
      </c>
      <c r="AM9">
        <f>COUNTIF(E9:E39,"&lt;0")</f>
        <v>0</v>
      </c>
      <c r="AN9">
        <f>COUNTIF(I9:I39,"&lt;0")</f>
        <v>1</v>
      </c>
      <c r="AO9">
        <f>COUNTIF(Q9:Q39,"&gt;=39")</f>
        <v>0</v>
      </c>
    </row>
    <row r="10" spans="1:36" ht="12.75">
      <c r="A10" s="135">
        <v>2</v>
      </c>
      <c r="B10" s="153">
        <v>14.6</v>
      </c>
      <c r="C10" s="139">
        <v>13.7</v>
      </c>
      <c r="D10" s="71">
        <v>17.1</v>
      </c>
      <c r="E10" s="143">
        <v>11.4</v>
      </c>
      <c r="F10" s="140">
        <f t="shared" si="0"/>
        <v>14.25</v>
      </c>
      <c r="G10" s="65">
        <f aca="true" t="shared" si="6" ref="G10:G38">100*(AI10/AG10)</f>
        <v>90.00404787824343</v>
      </c>
      <c r="H10" s="116">
        <f t="shared" si="1"/>
        <v>12.9798328600891</v>
      </c>
      <c r="I10" s="148">
        <v>7.7</v>
      </c>
      <c r="J10" s="140"/>
      <c r="K10" s="74"/>
      <c r="L10" s="71"/>
      <c r="M10" s="71"/>
      <c r="N10" s="71"/>
      <c r="O10" s="149"/>
      <c r="P10" s="153" t="s">
        <v>104</v>
      </c>
      <c r="Q10" s="154">
        <v>25</v>
      </c>
      <c r="R10" s="156"/>
      <c r="S10" s="160" t="s">
        <v>102</v>
      </c>
      <c r="T10" s="140"/>
      <c r="U10" s="77"/>
      <c r="V10" s="116"/>
      <c r="W10" s="166">
        <v>1008</v>
      </c>
      <c r="X10" s="162"/>
      <c r="Y10" s="126"/>
      <c r="Z10" s="119"/>
      <c r="AA10">
        <f aca="true" t="shared" si="7" ref="AA10:AA39">IF((MAX($D$9:$D$39)=$D10),A10,0)</f>
        <v>0</v>
      </c>
      <c r="AB10">
        <f aca="true" t="shared" si="8" ref="AB10:AB39">IF((MIN($E$9:$E$39)=$E10),A10,0)</f>
        <v>0</v>
      </c>
      <c r="AC10">
        <f aca="true" t="shared" si="9" ref="AC10:AC39">IF((MIN($I$9:$I$39)=$I10),A10,0)</f>
        <v>0</v>
      </c>
      <c r="AD10">
        <f t="shared" si="2"/>
        <v>0</v>
      </c>
      <c r="AE10">
        <f t="shared" si="3"/>
        <v>2</v>
      </c>
      <c r="AG10">
        <f aca="true" t="shared" si="10" ref="AG10:AG39">6.107*EXP(17.38*(B10/(239+B10)))</f>
        <v>16.61023797035605</v>
      </c>
      <c r="AH10">
        <f t="shared" si="4"/>
        <v>15.668986535529427</v>
      </c>
      <c r="AI10">
        <f t="shared" si="5"/>
        <v>14.949886535529426</v>
      </c>
      <c r="AJ10">
        <f aca="true" t="shared" si="11" ref="AJ10:AJ39">239*LN(AI10/6.107)/(17.38-LN(AI10/6.107))</f>
        <v>12.9798328600891</v>
      </c>
    </row>
    <row r="11" spans="1:36" ht="12.75">
      <c r="A11" s="134">
        <v>3</v>
      </c>
      <c r="B11" s="153">
        <v>12.1</v>
      </c>
      <c r="C11" s="139">
        <v>9.9</v>
      </c>
      <c r="D11" s="71">
        <v>17.9</v>
      </c>
      <c r="E11" s="143">
        <v>5.1</v>
      </c>
      <c r="F11" s="132">
        <f t="shared" si="0"/>
        <v>11.5</v>
      </c>
      <c r="G11" s="65">
        <f t="shared" si="6"/>
        <v>73.93989655636157</v>
      </c>
      <c r="H11" s="144">
        <f t="shared" si="1"/>
        <v>7.599307230711862</v>
      </c>
      <c r="I11" s="148">
        <v>1.9</v>
      </c>
      <c r="J11" s="132"/>
      <c r="K11" s="66"/>
      <c r="L11" s="64"/>
      <c r="M11" s="64"/>
      <c r="N11" s="64"/>
      <c r="O11" s="113"/>
      <c r="P11" s="153" t="s">
        <v>104</v>
      </c>
      <c r="Q11" s="154">
        <v>18</v>
      </c>
      <c r="R11" s="155"/>
      <c r="S11" s="160">
        <v>0</v>
      </c>
      <c r="T11" s="132"/>
      <c r="U11" s="68"/>
      <c r="V11" s="144"/>
      <c r="W11" s="166">
        <v>1021</v>
      </c>
      <c r="X11" s="162"/>
      <c r="Y11" s="126"/>
      <c r="Z11" s="119"/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2"/>
        <v>0</v>
      </c>
      <c r="AE11">
        <f t="shared" si="3"/>
        <v>3</v>
      </c>
      <c r="AG11">
        <f t="shared" si="10"/>
        <v>14.110830506745673</v>
      </c>
      <c r="AH11">
        <f t="shared" si="4"/>
        <v>12.191333479931261</v>
      </c>
      <c r="AI11">
        <f t="shared" si="5"/>
        <v>10.433533479931262</v>
      </c>
      <c r="AJ11">
        <f t="shared" si="11"/>
        <v>7.599307230711862</v>
      </c>
    </row>
    <row r="12" spans="1:36" ht="12.75">
      <c r="A12" s="135">
        <v>4</v>
      </c>
      <c r="B12" s="153">
        <v>3.9</v>
      </c>
      <c r="C12" s="139">
        <v>3.4</v>
      </c>
      <c r="D12" s="139">
        <v>19.7</v>
      </c>
      <c r="E12" s="143">
        <v>2.1</v>
      </c>
      <c r="F12" s="140">
        <f t="shared" si="0"/>
        <v>10.9</v>
      </c>
      <c r="G12" s="65">
        <f t="shared" si="6"/>
        <v>91.5852912207683</v>
      </c>
      <c r="H12" s="116">
        <f t="shared" si="1"/>
        <v>2.657869557754557</v>
      </c>
      <c r="I12" s="148">
        <v>-0.4</v>
      </c>
      <c r="J12" s="140"/>
      <c r="K12" s="74"/>
      <c r="L12" s="71"/>
      <c r="M12" s="71"/>
      <c r="N12" s="71"/>
      <c r="O12" s="149"/>
      <c r="P12" s="153" t="s">
        <v>105</v>
      </c>
      <c r="Q12" s="154">
        <v>12</v>
      </c>
      <c r="R12" s="156"/>
      <c r="S12" s="160" t="s">
        <v>102</v>
      </c>
      <c r="T12" s="140"/>
      <c r="U12" s="77"/>
      <c r="V12" s="116"/>
      <c r="W12" s="166">
        <v>1025</v>
      </c>
      <c r="X12" s="162"/>
      <c r="Y12" s="126"/>
      <c r="Z12" s="119"/>
      <c r="AA12">
        <f t="shared" si="7"/>
        <v>0</v>
      </c>
      <c r="AB12">
        <f t="shared" si="8"/>
        <v>4</v>
      </c>
      <c r="AC12">
        <f t="shared" si="9"/>
        <v>4</v>
      </c>
      <c r="AD12">
        <f t="shared" si="2"/>
        <v>0</v>
      </c>
      <c r="AE12">
        <f t="shared" si="3"/>
        <v>4</v>
      </c>
      <c r="AG12">
        <f t="shared" si="10"/>
        <v>8.072706165126084</v>
      </c>
      <c r="AH12">
        <f t="shared" si="4"/>
        <v>7.792911450727639</v>
      </c>
      <c r="AI12">
        <f t="shared" si="5"/>
        <v>7.39341145072764</v>
      </c>
      <c r="AJ12">
        <f t="shared" si="11"/>
        <v>2.657869557754557</v>
      </c>
    </row>
    <row r="13" spans="1:36" ht="12.75">
      <c r="A13" s="134">
        <v>5</v>
      </c>
      <c r="B13" s="153">
        <v>12.3</v>
      </c>
      <c r="C13" s="139">
        <v>11.4</v>
      </c>
      <c r="D13" s="139">
        <v>17</v>
      </c>
      <c r="E13" s="143">
        <v>3.9</v>
      </c>
      <c r="F13" s="132">
        <f t="shared" si="0"/>
        <v>10.45</v>
      </c>
      <c r="G13" s="65">
        <f t="shared" si="6"/>
        <v>89.20255203017817</v>
      </c>
      <c r="H13" s="144">
        <f t="shared" si="1"/>
        <v>10.574790700690075</v>
      </c>
      <c r="I13" s="148">
        <v>4.8</v>
      </c>
      <c r="J13" s="132"/>
      <c r="K13" s="66"/>
      <c r="L13" s="64"/>
      <c r="M13" s="64"/>
      <c r="N13" s="64"/>
      <c r="O13" s="113"/>
      <c r="P13" s="153" t="s">
        <v>106</v>
      </c>
      <c r="Q13" s="154">
        <v>19</v>
      </c>
      <c r="R13" s="155"/>
      <c r="S13" s="160">
        <v>1.3</v>
      </c>
      <c r="T13" s="132"/>
      <c r="U13" s="68"/>
      <c r="V13" s="144"/>
      <c r="W13" s="166">
        <v>1021</v>
      </c>
      <c r="X13" s="162"/>
      <c r="Y13" s="126"/>
      <c r="Z13" s="119"/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2"/>
        <v>0</v>
      </c>
      <c r="AE13">
        <f t="shared" si="3"/>
        <v>5</v>
      </c>
      <c r="AG13">
        <f t="shared" si="10"/>
        <v>14.297835429263056</v>
      </c>
      <c r="AH13">
        <f t="shared" si="4"/>
        <v>13.473134087977627</v>
      </c>
      <c r="AI13">
        <f t="shared" si="5"/>
        <v>12.754034087977626</v>
      </c>
      <c r="AJ13">
        <f t="shared" si="11"/>
        <v>10.574790700690075</v>
      </c>
    </row>
    <row r="14" spans="1:36" ht="12.75">
      <c r="A14" s="135">
        <v>6</v>
      </c>
      <c r="B14" s="153">
        <v>13.8</v>
      </c>
      <c r="C14" s="139">
        <v>13.2</v>
      </c>
      <c r="D14" s="139">
        <v>18.6</v>
      </c>
      <c r="E14" s="143">
        <v>12.3</v>
      </c>
      <c r="F14" s="140">
        <f t="shared" si="0"/>
        <v>15.450000000000001</v>
      </c>
      <c r="G14" s="65">
        <f t="shared" si="6"/>
        <v>93.12660198410165</v>
      </c>
      <c r="H14" s="116">
        <f t="shared" si="1"/>
        <v>12.709134440853465</v>
      </c>
      <c r="I14" s="148">
        <v>9.7</v>
      </c>
      <c r="J14" s="140"/>
      <c r="K14" s="74"/>
      <c r="L14" s="71"/>
      <c r="M14" s="71"/>
      <c r="N14" s="71"/>
      <c r="O14" s="149"/>
      <c r="P14" s="153" t="s">
        <v>106</v>
      </c>
      <c r="Q14" s="154">
        <v>32</v>
      </c>
      <c r="R14" s="156"/>
      <c r="S14" s="160">
        <v>0.6</v>
      </c>
      <c r="T14" s="140"/>
      <c r="U14" s="77"/>
      <c r="V14" s="116"/>
      <c r="W14" s="166">
        <v>1009</v>
      </c>
      <c r="X14" s="162"/>
      <c r="Y14" s="126"/>
      <c r="Z14" s="119"/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2"/>
        <v>0</v>
      </c>
      <c r="AE14">
        <f t="shared" si="3"/>
        <v>6</v>
      </c>
      <c r="AG14">
        <f t="shared" si="10"/>
        <v>15.771202559854595</v>
      </c>
      <c r="AH14">
        <f t="shared" si="4"/>
        <v>15.166585036022243</v>
      </c>
      <c r="AI14">
        <f t="shared" si="5"/>
        <v>14.68718503602224</v>
      </c>
      <c r="AJ14">
        <f t="shared" si="11"/>
        <v>12.709134440853465</v>
      </c>
    </row>
    <row r="15" spans="1:36" ht="12.75">
      <c r="A15" s="134">
        <v>7</v>
      </c>
      <c r="B15" s="153">
        <v>11.3</v>
      </c>
      <c r="C15" s="139">
        <v>10.3</v>
      </c>
      <c r="D15" s="139">
        <v>21.7</v>
      </c>
      <c r="E15" s="143">
        <v>9.1</v>
      </c>
      <c r="F15" s="132">
        <f t="shared" si="0"/>
        <v>15.399999999999999</v>
      </c>
      <c r="G15" s="65">
        <f t="shared" si="6"/>
        <v>87.590188884528</v>
      </c>
      <c r="H15" s="144">
        <f t="shared" si="1"/>
        <v>9.317377279322145</v>
      </c>
      <c r="I15" s="148">
        <v>6.5</v>
      </c>
      <c r="J15" s="132"/>
      <c r="K15" s="66"/>
      <c r="L15" s="64"/>
      <c r="M15" s="64"/>
      <c r="N15" s="64"/>
      <c r="O15" s="113"/>
      <c r="P15" s="153" t="s">
        <v>106</v>
      </c>
      <c r="Q15" s="154">
        <v>27</v>
      </c>
      <c r="R15" s="155"/>
      <c r="S15" s="160">
        <v>0</v>
      </c>
      <c r="T15" s="132"/>
      <c r="U15" s="68"/>
      <c r="V15" s="144"/>
      <c r="W15" s="166">
        <v>1014</v>
      </c>
      <c r="X15" s="162"/>
      <c r="Y15" s="126"/>
      <c r="Z15" s="119"/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2"/>
        <v>0</v>
      </c>
      <c r="AE15">
        <f t="shared" si="3"/>
        <v>7</v>
      </c>
      <c r="AG15">
        <f t="shared" si="10"/>
        <v>13.384135570301822</v>
      </c>
      <c r="AH15">
        <f t="shared" si="4"/>
        <v>12.522189626588666</v>
      </c>
      <c r="AI15">
        <f t="shared" si="5"/>
        <v>11.723189626588667</v>
      </c>
      <c r="AJ15">
        <f t="shared" si="11"/>
        <v>9.317377279322145</v>
      </c>
    </row>
    <row r="16" spans="1:36" ht="12.75">
      <c r="A16" s="135">
        <v>8</v>
      </c>
      <c r="B16" s="153">
        <v>14.5</v>
      </c>
      <c r="C16" s="139">
        <v>13.4</v>
      </c>
      <c r="D16" s="139">
        <v>18.8</v>
      </c>
      <c r="E16" s="143">
        <v>11.3</v>
      </c>
      <c r="F16" s="140">
        <f t="shared" si="0"/>
        <v>15.05</v>
      </c>
      <c r="G16" s="65">
        <f t="shared" si="6"/>
        <v>87.78217817214762</v>
      </c>
      <c r="H16" s="116">
        <f t="shared" si="1"/>
        <v>12.499901059552515</v>
      </c>
      <c r="I16" s="148">
        <v>10.5</v>
      </c>
      <c r="J16" s="140"/>
      <c r="K16" s="74"/>
      <c r="L16" s="71"/>
      <c r="M16" s="71"/>
      <c r="N16" s="71"/>
      <c r="O16" s="149"/>
      <c r="P16" s="153" t="s">
        <v>106</v>
      </c>
      <c r="Q16" s="154">
        <v>13</v>
      </c>
      <c r="R16" s="156"/>
      <c r="S16" s="160">
        <v>0</v>
      </c>
      <c r="T16" s="140"/>
      <c r="U16" s="77"/>
      <c r="V16" s="116"/>
      <c r="W16" s="166">
        <v>1016</v>
      </c>
      <c r="X16" s="162"/>
      <c r="Y16" s="126"/>
      <c r="Z16" s="119"/>
      <c r="AA16">
        <f t="shared" si="7"/>
        <v>0</v>
      </c>
      <c r="AB16">
        <f t="shared" si="8"/>
        <v>0</v>
      </c>
      <c r="AC16">
        <f t="shared" si="9"/>
        <v>0</v>
      </c>
      <c r="AD16">
        <f t="shared" si="2"/>
        <v>0</v>
      </c>
      <c r="AE16">
        <f t="shared" si="3"/>
        <v>8</v>
      </c>
      <c r="AG16">
        <f t="shared" si="10"/>
        <v>16.503260083520495</v>
      </c>
      <c r="AH16">
        <f t="shared" si="4"/>
        <v>15.365821170728879</v>
      </c>
      <c r="AI16">
        <f t="shared" si="5"/>
        <v>14.486921170728879</v>
      </c>
      <c r="AJ16">
        <f t="shared" si="11"/>
        <v>12.499901059552515</v>
      </c>
    </row>
    <row r="17" spans="1:46" ht="12.75">
      <c r="A17" s="134">
        <v>9</v>
      </c>
      <c r="B17" s="153">
        <v>16.7</v>
      </c>
      <c r="C17" s="139">
        <v>14.2</v>
      </c>
      <c r="D17" s="139">
        <v>21</v>
      </c>
      <c r="E17" s="143">
        <v>10.1</v>
      </c>
      <c r="F17" s="132">
        <f t="shared" si="0"/>
        <v>15.55</v>
      </c>
      <c r="G17" s="65">
        <f t="shared" si="6"/>
        <v>74.66854617831189</v>
      </c>
      <c r="H17" s="144">
        <f t="shared" si="1"/>
        <v>12.183291255205166</v>
      </c>
      <c r="I17" s="148">
        <v>6.3</v>
      </c>
      <c r="J17" s="132"/>
      <c r="K17" s="66"/>
      <c r="L17" s="64"/>
      <c r="M17" s="64"/>
      <c r="N17" s="64"/>
      <c r="O17" s="113"/>
      <c r="P17" s="153" t="s">
        <v>106</v>
      </c>
      <c r="Q17" s="154">
        <v>11</v>
      </c>
      <c r="R17" s="155"/>
      <c r="S17" s="160" t="s">
        <v>102</v>
      </c>
      <c r="T17" s="132"/>
      <c r="U17" s="68"/>
      <c r="V17" s="144"/>
      <c r="W17" s="166">
        <v>1024</v>
      </c>
      <c r="X17" s="162"/>
      <c r="Y17" s="126"/>
      <c r="Z17" s="119"/>
      <c r="AA17">
        <f t="shared" si="7"/>
        <v>0</v>
      </c>
      <c r="AB17">
        <f t="shared" si="8"/>
        <v>0</v>
      </c>
      <c r="AC17">
        <f t="shared" si="9"/>
        <v>0</v>
      </c>
      <c r="AD17">
        <f t="shared" si="2"/>
        <v>0</v>
      </c>
      <c r="AE17">
        <f t="shared" si="3"/>
        <v>9</v>
      </c>
      <c r="AG17">
        <f t="shared" si="10"/>
        <v>19.001906026433034</v>
      </c>
      <c r="AH17">
        <f t="shared" si="4"/>
        <v>16.185946976106578</v>
      </c>
      <c r="AI17">
        <f t="shared" si="5"/>
        <v>14.188446976106578</v>
      </c>
      <c r="AJ17">
        <f t="shared" si="11"/>
        <v>12.183291255205166</v>
      </c>
      <c r="AT17">
        <f aca="true" t="shared" si="12" ref="AT17:AT47">V9*(10^(85/(18429.1+(67.53*B9)+(0.003*31)))-1)</f>
        <v>0</v>
      </c>
    </row>
    <row r="18" spans="1:46" ht="12.75">
      <c r="A18" s="135">
        <v>10</v>
      </c>
      <c r="B18" s="153">
        <v>19.6</v>
      </c>
      <c r="C18" s="139">
        <v>17.5</v>
      </c>
      <c r="D18" s="139">
        <v>25.2</v>
      </c>
      <c r="E18" s="143">
        <v>16.7</v>
      </c>
      <c r="F18" s="140">
        <f t="shared" si="0"/>
        <v>20.95</v>
      </c>
      <c r="G18" s="65">
        <f t="shared" si="6"/>
        <v>80.3176970384705</v>
      </c>
      <c r="H18" s="116">
        <f t="shared" si="1"/>
        <v>16.118834316034054</v>
      </c>
      <c r="I18" s="148">
        <v>14.2</v>
      </c>
      <c r="J18" s="140"/>
      <c r="K18" s="74"/>
      <c r="L18" s="71"/>
      <c r="M18" s="71"/>
      <c r="N18" s="71"/>
      <c r="O18" s="149"/>
      <c r="P18" s="153" t="s">
        <v>107</v>
      </c>
      <c r="Q18" s="154">
        <v>14</v>
      </c>
      <c r="R18" s="156"/>
      <c r="S18" s="160">
        <v>0</v>
      </c>
      <c r="T18" s="140"/>
      <c r="U18" s="77"/>
      <c r="V18" s="116"/>
      <c r="W18" s="166">
        <v>1022</v>
      </c>
      <c r="X18" s="162"/>
      <c r="Y18" s="126"/>
      <c r="Z18" s="119"/>
      <c r="AA18">
        <f t="shared" si="7"/>
        <v>0</v>
      </c>
      <c r="AB18">
        <f t="shared" si="8"/>
        <v>0</v>
      </c>
      <c r="AC18">
        <f t="shared" si="9"/>
        <v>0</v>
      </c>
      <c r="AD18">
        <f t="shared" si="2"/>
        <v>0</v>
      </c>
      <c r="AE18">
        <f t="shared" si="3"/>
        <v>10</v>
      </c>
      <c r="AG18">
        <f t="shared" si="10"/>
        <v>22.79892311666162</v>
      </c>
      <c r="AH18">
        <f t="shared" si="4"/>
        <v>19.989469996874096</v>
      </c>
      <c r="AI18">
        <f t="shared" si="5"/>
        <v>18.311569996874095</v>
      </c>
      <c r="AJ18">
        <f t="shared" si="11"/>
        <v>16.118834316034054</v>
      </c>
      <c r="AT18">
        <f t="shared" si="12"/>
        <v>0</v>
      </c>
    </row>
    <row r="19" spans="1:46" ht="12.75">
      <c r="A19" s="134">
        <v>11</v>
      </c>
      <c r="B19" s="153">
        <v>13.9</v>
      </c>
      <c r="C19" s="139">
        <v>13.1</v>
      </c>
      <c r="D19" s="139">
        <v>27.1</v>
      </c>
      <c r="E19" s="143">
        <v>13.9</v>
      </c>
      <c r="F19" s="132">
        <f t="shared" si="0"/>
        <v>20.5</v>
      </c>
      <c r="G19" s="65">
        <f t="shared" si="6"/>
        <v>90.89465413755508</v>
      </c>
      <c r="H19" s="144">
        <f t="shared" si="1"/>
        <v>12.438511799914695</v>
      </c>
      <c r="I19" s="148">
        <v>10.1</v>
      </c>
      <c r="J19" s="132"/>
      <c r="K19" s="66"/>
      <c r="L19" s="64"/>
      <c r="M19" s="64"/>
      <c r="N19" s="64"/>
      <c r="O19" s="113"/>
      <c r="P19" s="153" t="s">
        <v>107</v>
      </c>
      <c r="Q19" s="154">
        <v>16</v>
      </c>
      <c r="R19" s="155"/>
      <c r="S19" s="160">
        <v>0</v>
      </c>
      <c r="T19" s="132"/>
      <c r="U19" s="68"/>
      <c r="V19" s="144"/>
      <c r="W19" s="166">
        <v>1016</v>
      </c>
      <c r="X19" s="162"/>
      <c r="Y19" s="126"/>
      <c r="Z19" s="119"/>
      <c r="AA19">
        <f t="shared" si="7"/>
        <v>11</v>
      </c>
      <c r="AB19">
        <f t="shared" si="8"/>
        <v>0</v>
      </c>
      <c r="AC19">
        <f t="shared" si="9"/>
        <v>0</v>
      </c>
      <c r="AD19">
        <f t="shared" si="2"/>
        <v>0</v>
      </c>
      <c r="AE19">
        <f t="shared" si="3"/>
        <v>11</v>
      </c>
      <c r="AG19">
        <f t="shared" si="10"/>
        <v>15.87400375938533</v>
      </c>
      <c r="AH19">
        <f t="shared" si="4"/>
        <v>15.067820814875786</v>
      </c>
      <c r="AI19">
        <f t="shared" si="5"/>
        <v>14.428620814875785</v>
      </c>
      <c r="AJ19">
        <f t="shared" si="11"/>
        <v>12.438511799914695</v>
      </c>
      <c r="AT19">
        <f t="shared" si="12"/>
        <v>0</v>
      </c>
    </row>
    <row r="20" spans="1:46" ht="12.75">
      <c r="A20" s="135">
        <v>12</v>
      </c>
      <c r="B20" s="153">
        <v>12.9</v>
      </c>
      <c r="C20" s="139">
        <v>12</v>
      </c>
      <c r="D20" s="139">
        <v>20.7</v>
      </c>
      <c r="E20" s="143">
        <v>12.9</v>
      </c>
      <c r="F20" s="140">
        <f t="shared" si="0"/>
        <v>16.8</v>
      </c>
      <c r="G20" s="65">
        <f t="shared" si="6"/>
        <v>89.42340848801884</v>
      </c>
      <c r="H20" s="116">
        <f t="shared" si="1"/>
        <v>11.20383355395954</v>
      </c>
      <c r="I20" s="148">
        <v>8.6</v>
      </c>
      <c r="J20" s="140"/>
      <c r="K20" s="74"/>
      <c r="L20" s="71"/>
      <c r="M20" s="71"/>
      <c r="N20" s="71"/>
      <c r="O20" s="149"/>
      <c r="P20" s="153" t="s">
        <v>103</v>
      </c>
      <c r="Q20" s="154">
        <v>20</v>
      </c>
      <c r="R20" s="156"/>
      <c r="S20" s="160">
        <v>0</v>
      </c>
      <c r="T20" s="140"/>
      <c r="U20" s="77"/>
      <c r="V20" s="116"/>
      <c r="W20" s="166">
        <v>1010</v>
      </c>
      <c r="X20" s="162"/>
      <c r="Y20" s="126"/>
      <c r="Z20" s="119"/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2"/>
        <v>0</v>
      </c>
      <c r="AE20">
        <f t="shared" si="3"/>
        <v>12</v>
      </c>
      <c r="AG20">
        <f t="shared" si="10"/>
        <v>14.871986197959439</v>
      </c>
      <c r="AH20">
        <f t="shared" si="4"/>
        <v>14.01813696808305</v>
      </c>
      <c r="AI20">
        <f t="shared" si="5"/>
        <v>13.29903696808305</v>
      </c>
      <c r="AJ20">
        <f t="shared" si="11"/>
        <v>11.20383355395954</v>
      </c>
      <c r="AT20">
        <f t="shared" si="12"/>
        <v>0</v>
      </c>
    </row>
    <row r="21" spans="1:46" ht="12.75">
      <c r="A21" s="134">
        <v>13</v>
      </c>
      <c r="B21" s="153">
        <v>13</v>
      </c>
      <c r="C21" s="139">
        <v>12</v>
      </c>
      <c r="D21" s="139">
        <v>18.4</v>
      </c>
      <c r="E21" s="143">
        <v>12.9</v>
      </c>
      <c r="F21" s="132">
        <f t="shared" si="0"/>
        <v>15.649999999999999</v>
      </c>
      <c r="G21" s="65">
        <f t="shared" si="6"/>
        <v>88.30641721926695</v>
      </c>
      <c r="H21" s="144">
        <f t="shared" si="1"/>
        <v>11.113047924422721</v>
      </c>
      <c r="I21" s="148">
        <v>8.7</v>
      </c>
      <c r="J21" s="132"/>
      <c r="K21" s="66"/>
      <c r="L21" s="64"/>
      <c r="M21" s="64"/>
      <c r="N21" s="64"/>
      <c r="O21" s="113"/>
      <c r="P21" s="153" t="s">
        <v>103</v>
      </c>
      <c r="Q21" s="154">
        <v>10</v>
      </c>
      <c r="R21" s="155"/>
      <c r="S21" s="160">
        <v>0.6</v>
      </c>
      <c r="T21" s="132"/>
      <c r="U21" s="68"/>
      <c r="V21" s="144"/>
      <c r="W21" s="166">
        <v>1013</v>
      </c>
      <c r="X21" s="162"/>
      <c r="Y21" s="126"/>
      <c r="Z21" s="119"/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2"/>
        <v>0</v>
      </c>
      <c r="AE21">
        <f t="shared" si="3"/>
        <v>13</v>
      </c>
      <c r="AG21">
        <f t="shared" si="10"/>
        <v>14.96962212299885</v>
      </c>
      <c r="AH21">
        <f t="shared" si="4"/>
        <v>14.01813696808305</v>
      </c>
      <c r="AI21">
        <f t="shared" si="5"/>
        <v>13.21913696808305</v>
      </c>
      <c r="AJ21">
        <f t="shared" si="11"/>
        <v>11.113047924422721</v>
      </c>
      <c r="AT21">
        <f t="shared" si="12"/>
        <v>0</v>
      </c>
    </row>
    <row r="22" spans="1:46" ht="12.75">
      <c r="A22" s="135">
        <v>14</v>
      </c>
      <c r="B22" s="153">
        <v>13.5</v>
      </c>
      <c r="C22" s="139">
        <v>13</v>
      </c>
      <c r="D22" s="139">
        <v>17.7</v>
      </c>
      <c r="E22" s="143">
        <v>13.1</v>
      </c>
      <c r="F22" s="140">
        <f t="shared" si="0"/>
        <v>15.399999999999999</v>
      </c>
      <c r="G22" s="65">
        <f t="shared" si="6"/>
        <v>94.20561725472709</v>
      </c>
      <c r="H22" s="116">
        <f t="shared" si="1"/>
        <v>12.587135229801122</v>
      </c>
      <c r="I22" s="148">
        <v>8.9</v>
      </c>
      <c r="J22" s="140"/>
      <c r="K22" s="74"/>
      <c r="L22" s="71"/>
      <c r="M22" s="71"/>
      <c r="N22" s="71"/>
      <c r="O22" s="149"/>
      <c r="P22" s="153" t="s">
        <v>103</v>
      </c>
      <c r="Q22" s="154">
        <v>14</v>
      </c>
      <c r="R22" s="156"/>
      <c r="S22" s="160">
        <v>16.9</v>
      </c>
      <c r="T22" s="140"/>
      <c r="U22" s="77"/>
      <c r="V22" s="116"/>
      <c r="W22" s="166">
        <v>1013</v>
      </c>
      <c r="X22" s="162"/>
      <c r="Y22" s="126"/>
      <c r="Z22" s="119"/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2"/>
        <v>0</v>
      </c>
      <c r="AE22">
        <f t="shared" si="3"/>
        <v>14</v>
      </c>
      <c r="AG22">
        <f t="shared" si="10"/>
        <v>15.4662986641253</v>
      </c>
      <c r="AH22">
        <f t="shared" si="4"/>
        <v>14.96962212299885</v>
      </c>
      <c r="AI22">
        <f t="shared" si="5"/>
        <v>14.57012212299885</v>
      </c>
      <c r="AJ22">
        <f t="shared" si="11"/>
        <v>12.587135229801122</v>
      </c>
      <c r="AT22">
        <f t="shared" si="12"/>
        <v>0</v>
      </c>
    </row>
    <row r="23" spans="1:46" ht="12.75">
      <c r="A23" s="134">
        <v>15</v>
      </c>
      <c r="B23" s="153">
        <v>12.9</v>
      </c>
      <c r="C23" s="139">
        <v>12.6</v>
      </c>
      <c r="D23" s="139">
        <v>15.2</v>
      </c>
      <c r="E23" s="143">
        <v>12.9</v>
      </c>
      <c r="F23" s="132">
        <f t="shared" si="0"/>
        <v>14.05</v>
      </c>
      <c r="G23" s="65">
        <f t="shared" si="6"/>
        <v>96.44123772375967</v>
      </c>
      <c r="H23" s="144">
        <f t="shared" si="1"/>
        <v>12.347669295181232</v>
      </c>
      <c r="I23" s="148">
        <v>12.9</v>
      </c>
      <c r="J23" s="132"/>
      <c r="K23" s="66"/>
      <c r="L23" s="64"/>
      <c r="M23" s="64"/>
      <c r="N23" s="64"/>
      <c r="O23" s="113"/>
      <c r="P23" s="153" t="s">
        <v>108</v>
      </c>
      <c r="Q23" s="154">
        <v>21</v>
      </c>
      <c r="R23" s="155"/>
      <c r="S23" s="160">
        <v>2.5</v>
      </c>
      <c r="T23" s="132"/>
      <c r="U23" s="68"/>
      <c r="V23" s="144"/>
      <c r="W23" s="166">
        <v>1008</v>
      </c>
      <c r="X23" s="162"/>
      <c r="Y23" s="126"/>
      <c r="Z23" s="119"/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2"/>
        <v>0</v>
      </c>
      <c r="AE23">
        <f t="shared" si="3"/>
        <v>15</v>
      </c>
      <c r="AG23">
        <f t="shared" si="10"/>
        <v>14.871986197959439</v>
      </c>
      <c r="AH23">
        <f t="shared" si="4"/>
        <v>14.58242756341879</v>
      </c>
      <c r="AI23">
        <f t="shared" si="5"/>
        <v>14.342727563418789</v>
      </c>
      <c r="AJ23">
        <f t="shared" si="11"/>
        <v>12.347669295181232</v>
      </c>
      <c r="AT23">
        <f t="shared" si="12"/>
        <v>0</v>
      </c>
    </row>
    <row r="24" spans="1:46" ht="12.75">
      <c r="A24" s="135">
        <v>16</v>
      </c>
      <c r="B24" s="153">
        <v>15</v>
      </c>
      <c r="C24" s="139">
        <v>13.5</v>
      </c>
      <c r="D24" s="139">
        <v>17.7</v>
      </c>
      <c r="E24" s="143">
        <v>12.3</v>
      </c>
      <c r="F24" s="140">
        <f t="shared" si="0"/>
        <v>15</v>
      </c>
      <c r="G24" s="65">
        <f t="shared" si="6"/>
        <v>83.71027546557197</v>
      </c>
      <c r="H24" s="116">
        <f t="shared" si="1"/>
        <v>12.26803155598206</v>
      </c>
      <c r="I24" s="148">
        <v>11</v>
      </c>
      <c r="J24" s="140"/>
      <c r="K24" s="74"/>
      <c r="L24" s="71"/>
      <c r="M24" s="71"/>
      <c r="N24" s="71"/>
      <c r="O24" s="149"/>
      <c r="P24" s="153" t="s">
        <v>104</v>
      </c>
      <c r="Q24" s="154">
        <v>31</v>
      </c>
      <c r="R24" s="156"/>
      <c r="S24" s="160">
        <v>0</v>
      </c>
      <c r="T24" s="140"/>
      <c r="U24" s="77"/>
      <c r="V24" s="116"/>
      <c r="W24" s="166">
        <v>1013</v>
      </c>
      <c r="X24" s="162"/>
      <c r="Y24" s="126"/>
      <c r="Z24" s="119"/>
      <c r="AA24">
        <f t="shared" si="7"/>
        <v>0</v>
      </c>
      <c r="AB24">
        <f t="shared" si="8"/>
        <v>0</v>
      </c>
      <c r="AC24">
        <f t="shared" si="9"/>
        <v>0</v>
      </c>
      <c r="AD24">
        <f t="shared" si="2"/>
        <v>0</v>
      </c>
      <c r="AE24">
        <f t="shared" si="3"/>
        <v>16</v>
      </c>
      <c r="AG24">
        <f t="shared" si="10"/>
        <v>17.04426199146042</v>
      </c>
      <c r="AH24">
        <f t="shared" si="4"/>
        <v>15.4662986641253</v>
      </c>
      <c r="AI24">
        <f t="shared" si="5"/>
        <v>14.267798664125301</v>
      </c>
      <c r="AJ24">
        <f t="shared" si="11"/>
        <v>12.26803155598206</v>
      </c>
      <c r="AT24">
        <f t="shared" si="12"/>
        <v>0</v>
      </c>
    </row>
    <row r="25" spans="1:46" ht="12.75">
      <c r="A25" s="134">
        <v>17</v>
      </c>
      <c r="B25" s="153">
        <v>15.1</v>
      </c>
      <c r="C25" s="139">
        <v>14</v>
      </c>
      <c r="D25" s="139">
        <v>17.7</v>
      </c>
      <c r="E25" s="143">
        <v>13</v>
      </c>
      <c r="F25" s="132">
        <f t="shared" si="0"/>
        <v>15.35</v>
      </c>
      <c r="G25" s="65">
        <f t="shared" si="6"/>
        <v>88.01573589391313</v>
      </c>
      <c r="H25" s="144">
        <f t="shared" si="1"/>
        <v>13.131117452071521</v>
      </c>
      <c r="I25" s="148">
        <v>8.9</v>
      </c>
      <c r="J25" s="132"/>
      <c r="K25" s="66"/>
      <c r="L25" s="64"/>
      <c r="M25" s="64"/>
      <c r="N25" s="64"/>
      <c r="O25" s="113"/>
      <c r="P25" s="153" t="s">
        <v>103</v>
      </c>
      <c r="Q25" s="154">
        <v>15</v>
      </c>
      <c r="R25" s="155"/>
      <c r="S25" s="160">
        <v>1.2</v>
      </c>
      <c r="T25" s="132"/>
      <c r="U25" s="68"/>
      <c r="V25" s="144"/>
      <c r="W25" s="166">
        <v>1012</v>
      </c>
      <c r="X25" s="162"/>
      <c r="Y25" s="126"/>
      <c r="Z25" s="119"/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2"/>
        <v>0</v>
      </c>
      <c r="AE25">
        <f t="shared" si="3"/>
        <v>17</v>
      </c>
      <c r="AG25">
        <f t="shared" si="10"/>
        <v>17.154310910261028</v>
      </c>
      <c r="AH25">
        <f t="shared" si="4"/>
        <v>15.977392985196072</v>
      </c>
      <c r="AI25">
        <f t="shared" si="5"/>
        <v>15.098492985196073</v>
      </c>
      <c r="AJ25">
        <f t="shared" si="11"/>
        <v>13.131117452071521</v>
      </c>
      <c r="AT25">
        <f t="shared" si="12"/>
        <v>0</v>
      </c>
    </row>
    <row r="26" spans="1:46" ht="12.75">
      <c r="A26" s="135">
        <v>18</v>
      </c>
      <c r="B26" s="153">
        <v>13.4</v>
      </c>
      <c r="C26" s="139">
        <v>13.1</v>
      </c>
      <c r="D26" s="139">
        <v>14.9</v>
      </c>
      <c r="E26" s="143">
        <v>13.4</v>
      </c>
      <c r="F26" s="140">
        <f t="shared" si="0"/>
        <v>14.15</v>
      </c>
      <c r="G26" s="65">
        <f t="shared" si="6"/>
        <v>96.5006728252351</v>
      </c>
      <c r="H26" s="116">
        <f t="shared" si="1"/>
        <v>12.85488457048307</v>
      </c>
      <c r="I26" s="148">
        <v>12.6</v>
      </c>
      <c r="J26" s="140"/>
      <c r="K26" s="74"/>
      <c r="L26" s="71"/>
      <c r="M26" s="71"/>
      <c r="N26" s="71"/>
      <c r="O26" s="149"/>
      <c r="P26" s="153" t="s">
        <v>109</v>
      </c>
      <c r="Q26" s="154">
        <v>20</v>
      </c>
      <c r="R26" s="156"/>
      <c r="S26" s="160">
        <v>11.3</v>
      </c>
      <c r="T26" s="140"/>
      <c r="U26" s="77"/>
      <c r="V26" s="116"/>
      <c r="W26" s="166">
        <v>1000</v>
      </c>
      <c r="X26" s="162"/>
      <c r="Y26" s="126"/>
      <c r="Z26" s="119"/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2"/>
        <v>0</v>
      </c>
      <c r="AE26">
        <f t="shared" si="3"/>
        <v>18</v>
      </c>
      <c r="AG26">
        <f t="shared" si="10"/>
        <v>15.365821170728879</v>
      </c>
      <c r="AH26">
        <f t="shared" si="4"/>
        <v>15.067820814875786</v>
      </c>
      <c r="AI26">
        <f t="shared" si="5"/>
        <v>14.828120814875785</v>
      </c>
      <c r="AJ26">
        <f t="shared" si="11"/>
        <v>12.85488457048307</v>
      </c>
      <c r="AT26">
        <f t="shared" si="12"/>
        <v>0</v>
      </c>
    </row>
    <row r="27" spans="1:46" ht="12.75">
      <c r="A27" s="134">
        <v>19</v>
      </c>
      <c r="B27" s="153">
        <v>8.4</v>
      </c>
      <c r="C27" s="139">
        <v>8.3</v>
      </c>
      <c r="D27" s="139">
        <v>14.2</v>
      </c>
      <c r="E27" s="143">
        <v>6.1</v>
      </c>
      <c r="F27" s="132">
        <f t="shared" si="0"/>
        <v>10.149999999999999</v>
      </c>
      <c r="G27" s="65">
        <f t="shared" si="6"/>
        <v>98.59820188323107</v>
      </c>
      <c r="H27" s="144">
        <f t="shared" si="1"/>
        <v>8.192157633353531</v>
      </c>
      <c r="I27" s="148">
        <v>3.6</v>
      </c>
      <c r="J27" s="132"/>
      <c r="K27" s="66"/>
      <c r="L27" s="64"/>
      <c r="M27" s="64"/>
      <c r="N27" s="64"/>
      <c r="O27" s="113"/>
      <c r="P27" s="153" t="s">
        <v>106</v>
      </c>
      <c r="Q27" s="154">
        <v>15</v>
      </c>
      <c r="R27" s="155"/>
      <c r="S27" s="160">
        <v>17.7</v>
      </c>
      <c r="T27" s="132"/>
      <c r="U27" s="68"/>
      <c r="V27" s="144"/>
      <c r="W27" s="166">
        <v>1002</v>
      </c>
      <c r="X27" s="162"/>
      <c r="Y27" s="126"/>
      <c r="Z27" s="119"/>
      <c r="AA27">
        <f t="shared" si="7"/>
        <v>0</v>
      </c>
      <c r="AB27">
        <f t="shared" si="8"/>
        <v>0</v>
      </c>
      <c r="AC27">
        <f t="shared" si="9"/>
        <v>0</v>
      </c>
      <c r="AD27">
        <f t="shared" si="2"/>
        <v>0</v>
      </c>
      <c r="AE27">
        <f t="shared" si="3"/>
        <v>19</v>
      </c>
      <c r="AG27">
        <f t="shared" si="10"/>
        <v>11.018115118398828</v>
      </c>
      <c r="AH27">
        <f t="shared" si="4"/>
        <v>10.943563388165682</v>
      </c>
      <c r="AI27">
        <f t="shared" si="5"/>
        <v>10.863663388165682</v>
      </c>
      <c r="AJ27">
        <f t="shared" si="11"/>
        <v>8.192157633353531</v>
      </c>
      <c r="AT27">
        <f t="shared" si="12"/>
        <v>0</v>
      </c>
    </row>
    <row r="28" spans="1:46" ht="12.75">
      <c r="A28" s="135">
        <v>20</v>
      </c>
      <c r="B28" s="153">
        <v>8</v>
      </c>
      <c r="C28" s="139">
        <v>7.8</v>
      </c>
      <c r="D28" s="139">
        <v>15.2</v>
      </c>
      <c r="E28" s="143">
        <v>8</v>
      </c>
      <c r="F28" s="140">
        <f t="shared" si="0"/>
        <v>11.6</v>
      </c>
      <c r="G28" s="65">
        <f t="shared" si="6"/>
        <v>97.15611874415589</v>
      </c>
      <c r="H28" s="116">
        <f t="shared" si="1"/>
        <v>7.576977835101884</v>
      </c>
      <c r="I28" s="148">
        <v>4.3</v>
      </c>
      <c r="J28" s="140"/>
      <c r="K28" s="74"/>
      <c r="L28" s="71"/>
      <c r="M28" s="71"/>
      <c r="N28" s="71"/>
      <c r="O28" s="149"/>
      <c r="P28" s="153" t="s">
        <v>106</v>
      </c>
      <c r="Q28" s="154">
        <v>22</v>
      </c>
      <c r="R28" s="156"/>
      <c r="S28" s="160">
        <v>4.2</v>
      </c>
      <c r="T28" s="140"/>
      <c r="U28" s="77"/>
      <c r="V28" s="116"/>
      <c r="W28" s="166">
        <v>1002</v>
      </c>
      <c r="X28" s="162"/>
      <c r="Y28" s="126"/>
      <c r="Z28" s="119"/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2"/>
        <v>0</v>
      </c>
      <c r="AE28">
        <f t="shared" si="3"/>
        <v>20</v>
      </c>
      <c r="AG28">
        <f t="shared" si="10"/>
        <v>10.722567515390086</v>
      </c>
      <c r="AH28">
        <f t="shared" si="4"/>
        <v>10.57743042767468</v>
      </c>
      <c r="AI28">
        <f t="shared" si="5"/>
        <v>10.417630427674679</v>
      </c>
      <c r="AJ28">
        <f t="shared" si="11"/>
        <v>7.576977835101884</v>
      </c>
      <c r="AT28">
        <f t="shared" si="12"/>
        <v>0</v>
      </c>
    </row>
    <row r="29" spans="1:46" ht="12.75">
      <c r="A29" s="134">
        <v>21</v>
      </c>
      <c r="B29" s="153">
        <v>6.5</v>
      </c>
      <c r="C29" s="139">
        <v>6.1</v>
      </c>
      <c r="D29" s="139">
        <v>16.3</v>
      </c>
      <c r="E29" s="143">
        <v>5.9</v>
      </c>
      <c r="F29" s="132">
        <f t="shared" si="0"/>
        <v>11.100000000000001</v>
      </c>
      <c r="G29" s="65">
        <f t="shared" si="6"/>
        <v>93.97329699620602</v>
      </c>
      <c r="H29" s="144">
        <f t="shared" si="1"/>
        <v>5.601391774806006</v>
      </c>
      <c r="I29" s="148">
        <v>1</v>
      </c>
      <c r="J29" s="132"/>
      <c r="K29" s="66"/>
      <c r="L29" s="64"/>
      <c r="M29" s="64"/>
      <c r="N29" s="64"/>
      <c r="O29" s="113"/>
      <c r="P29" s="153" t="s">
        <v>109</v>
      </c>
      <c r="Q29" s="154">
        <v>21</v>
      </c>
      <c r="R29" s="155"/>
      <c r="S29" s="160">
        <v>3.3</v>
      </c>
      <c r="T29" s="132"/>
      <c r="U29" s="68"/>
      <c r="V29" s="144"/>
      <c r="W29" s="166">
        <v>1012</v>
      </c>
      <c r="X29" s="162"/>
      <c r="Y29" s="126"/>
      <c r="Z29" s="119"/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2"/>
        <v>0</v>
      </c>
      <c r="AE29">
        <f t="shared" si="3"/>
        <v>21</v>
      </c>
      <c r="AG29">
        <f t="shared" si="10"/>
        <v>9.67551615678414</v>
      </c>
      <c r="AH29">
        <f t="shared" si="4"/>
        <v>9.41200153393066</v>
      </c>
      <c r="AI29">
        <f t="shared" si="5"/>
        <v>9.092401533930659</v>
      </c>
      <c r="AJ29">
        <f t="shared" si="11"/>
        <v>5.601391774806006</v>
      </c>
      <c r="AT29">
        <f t="shared" si="12"/>
        <v>0</v>
      </c>
    </row>
    <row r="30" spans="1:46" ht="12.75">
      <c r="A30" s="135">
        <v>22</v>
      </c>
      <c r="B30" s="153">
        <v>15.2</v>
      </c>
      <c r="C30" s="139">
        <v>15.1</v>
      </c>
      <c r="D30" s="139">
        <v>19.7</v>
      </c>
      <c r="E30" s="143">
        <v>6.5</v>
      </c>
      <c r="F30" s="140">
        <f t="shared" si="0"/>
        <v>13.1</v>
      </c>
      <c r="G30" s="65">
        <f t="shared" si="6"/>
        <v>98.8961932765654</v>
      </c>
      <c r="H30" s="116">
        <f t="shared" si="1"/>
        <v>15.027452153363129</v>
      </c>
      <c r="I30" s="148">
        <v>5</v>
      </c>
      <c r="J30" s="140"/>
      <c r="K30" s="74"/>
      <c r="L30" s="71"/>
      <c r="M30" s="71"/>
      <c r="N30" s="71"/>
      <c r="O30" s="149"/>
      <c r="P30" s="153" t="s">
        <v>106</v>
      </c>
      <c r="Q30" s="154">
        <v>17</v>
      </c>
      <c r="R30" s="156"/>
      <c r="S30" s="160">
        <v>0.2</v>
      </c>
      <c r="T30" s="140"/>
      <c r="U30" s="77"/>
      <c r="V30" s="116"/>
      <c r="W30" s="166">
        <v>1012</v>
      </c>
      <c r="X30" s="162"/>
      <c r="Y30" s="126"/>
      <c r="Z30" s="119"/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2"/>
        <v>0</v>
      </c>
      <c r="AE30">
        <f t="shared" si="3"/>
        <v>22</v>
      </c>
      <c r="AG30">
        <f t="shared" si="10"/>
        <v>17.264982952894922</v>
      </c>
      <c r="AH30">
        <f t="shared" si="4"/>
        <v>17.154310910261028</v>
      </c>
      <c r="AI30">
        <f t="shared" si="5"/>
        <v>17.07441091026103</v>
      </c>
      <c r="AJ30">
        <f t="shared" si="11"/>
        <v>15.027452153363129</v>
      </c>
      <c r="AT30">
        <f t="shared" si="12"/>
        <v>0</v>
      </c>
    </row>
    <row r="31" spans="1:46" ht="12.75">
      <c r="A31" s="134">
        <v>23</v>
      </c>
      <c r="B31" s="153">
        <v>19.7</v>
      </c>
      <c r="C31" s="139">
        <v>18.1</v>
      </c>
      <c r="D31" s="139">
        <v>23.8</v>
      </c>
      <c r="E31" s="143">
        <v>13.7</v>
      </c>
      <c r="F31" s="132">
        <f t="shared" si="0"/>
        <v>18.75</v>
      </c>
      <c r="G31" s="65">
        <f t="shared" si="6"/>
        <v>84.91805803189679</v>
      </c>
      <c r="H31" s="144">
        <f t="shared" si="1"/>
        <v>17.092529679183123</v>
      </c>
      <c r="I31" s="148">
        <v>9</v>
      </c>
      <c r="J31" s="132"/>
      <c r="K31" s="66"/>
      <c r="L31" s="64"/>
      <c r="M31" s="64"/>
      <c r="N31" s="64"/>
      <c r="O31" s="113"/>
      <c r="P31" s="153" t="s">
        <v>107</v>
      </c>
      <c r="Q31" s="154">
        <v>19</v>
      </c>
      <c r="R31" s="155"/>
      <c r="S31" s="160">
        <v>0</v>
      </c>
      <c r="T31" s="132"/>
      <c r="U31" s="68"/>
      <c r="V31" s="144"/>
      <c r="W31" s="166">
        <v>1018</v>
      </c>
      <c r="X31" s="162"/>
      <c r="Y31" s="126"/>
      <c r="Z31" s="119"/>
      <c r="AA31">
        <f t="shared" si="7"/>
        <v>0</v>
      </c>
      <c r="AB31">
        <f t="shared" si="8"/>
        <v>0</v>
      </c>
      <c r="AC31">
        <f t="shared" si="9"/>
        <v>0</v>
      </c>
      <c r="AD31">
        <f t="shared" si="2"/>
        <v>0</v>
      </c>
      <c r="AE31">
        <f t="shared" si="3"/>
        <v>23</v>
      </c>
      <c r="AG31">
        <f t="shared" si="10"/>
        <v>22.94092235862197</v>
      </c>
      <c r="AH31">
        <f t="shared" si="4"/>
        <v>20.75938576154699</v>
      </c>
      <c r="AI31">
        <f t="shared" si="5"/>
        <v>19.480985761546993</v>
      </c>
      <c r="AJ31">
        <f t="shared" si="11"/>
        <v>17.092529679183123</v>
      </c>
      <c r="AT31">
        <f t="shared" si="12"/>
        <v>0</v>
      </c>
    </row>
    <row r="32" spans="1:46" ht="12.75">
      <c r="A32" s="135">
        <v>24</v>
      </c>
      <c r="B32" s="153">
        <v>14.4</v>
      </c>
      <c r="C32" s="139">
        <v>13.9</v>
      </c>
      <c r="D32" s="139">
        <v>15.1</v>
      </c>
      <c r="E32" s="143">
        <v>13.5</v>
      </c>
      <c r="F32" s="140">
        <f t="shared" si="0"/>
        <v>14.3</v>
      </c>
      <c r="G32" s="65">
        <f t="shared" si="6"/>
        <v>94.37464089983871</v>
      </c>
      <c r="H32" s="116">
        <f t="shared" si="1"/>
        <v>13.508140876277958</v>
      </c>
      <c r="I32" s="148">
        <v>9.6</v>
      </c>
      <c r="J32" s="140"/>
      <c r="K32" s="74"/>
      <c r="L32" s="71"/>
      <c r="M32" s="71"/>
      <c r="N32" s="71"/>
      <c r="O32" s="149"/>
      <c r="P32" s="153" t="s">
        <v>107</v>
      </c>
      <c r="Q32" s="154">
        <v>17</v>
      </c>
      <c r="R32" s="156"/>
      <c r="S32" s="160">
        <v>17.4</v>
      </c>
      <c r="T32" s="140"/>
      <c r="U32" s="77"/>
      <c r="V32" s="116"/>
      <c r="W32" s="166">
        <v>1013</v>
      </c>
      <c r="X32" s="162"/>
      <c r="Y32" s="126"/>
      <c r="Z32" s="119"/>
      <c r="AA32">
        <f t="shared" si="7"/>
        <v>0</v>
      </c>
      <c r="AB32">
        <f t="shared" si="8"/>
        <v>0</v>
      </c>
      <c r="AC32">
        <f t="shared" si="9"/>
        <v>0</v>
      </c>
      <c r="AD32">
        <f t="shared" si="2"/>
        <v>0</v>
      </c>
      <c r="AE32">
        <f t="shared" si="3"/>
        <v>24</v>
      </c>
      <c r="AG32">
        <f t="shared" si="10"/>
        <v>16.39688756623579</v>
      </c>
      <c r="AH32">
        <f t="shared" si="4"/>
        <v>15.87400375938533</v>
      </c>
      <c r="AI32">
        <f t="shared" si="5"/>
        <v>15.47450375938533</v>
      </c>
      <c r="AJ32">
        <f t="shared" si="11"/>
        <v>13.508140876277958</v>
      </c>
      <c r="AT32">
        <f t="shared" si="12"/>
        <v>0</v>
      </c>
    </row>
    <row r="33" spans="1:46" ht="12.75">
      <c r="A33" s="134">
        <v>25</v>
      </c>
      <c r="B33" s="153">
        <v>10.5</v>
      </c>
      <c r="C33" s="139">
        <v>10.3</v>
      </c>
      <c r="D33" s="139">
        <v>17.5</v>
      </c>
      <c r="E33" s="143">
        <v>10.5</v>
      </c>
      <c r="F33" s="132">
        <f t="shared" si="0"/>
        <v>14</v>
      </c>
      <c r="G33" s="65">
        <f t="shared" si="6"/>
        <v>97.41405040174995</v>
      </c>
      <c r="H33" s="144">
        <f t="shared" si="1"/>
        <v>10.107980787049183</v>
      </c>
      <c r="I33" s="148">
        <v>8.7</v>
      </c>
      <c r="J33" s="132"/>
      <c r="K33" s="66"/>
      <c r="L33" s="64"/>
      <c r="M33" s="64"/>
      <c r="N33" s="64"/>
      <c r="O33" s="113"/>
      <c r="P33" s="153" t="s">
        <v>106</v>
      </c>
      <c r="Q33" s="154">
        <v>20</v>
      </c>
      <c r="R33" s="155"/>
      <c r="S33" s="160">
        <v>18.6</v>
      </c>
      <c r="T33" s="132"/>
      <c r="U33" s="68"/>
      <c r="V33" s="144"/>
      <c r="W33" s="166">
        <v>1018</v>
      </c>
      <c r="X33" s="162"/>
      <c r="Y33" s="126"/>
      <c r="Z33" s="119"/>
      <c r="AA33">
        <f t="shared" si="7"/>
        <v>0</v>
      </c>
      <c r="AB33">
        <f t="shared" si="8"/>
        <v>0</v>
      </c>
      <c r="AC33">
        <f t="shared" si="9"/>
        <v>0</v>
      </c>
      <c r="AD33">
        <f t="shared" si="2"/>
        <v>25</v>
      </c>
      <c r="AE33">
        <f t="shared" si="3"/>
        <v>25</v>
      </c>
      <c r="AG33">
        <f t="shared" si="10"/>
        <v>12.690561141441451</v>
      </c>
      <c r="AH33">
        <f t="shared" si="4"/>
        <v>12.522189626588666</v>
      </c>
      <c r="AI33">
        <f t="shared" si="5"/>
        <v>12.362389626588667</v>
      </c>
      <c r="AJ33">
        <f t="shared" si="11"/>
        <v>10.107980787049183</v>
      </c>
      <c r="AT33">
        <f t="shared" si="12"/>
        <v>0</v>
      </c>
    </row>
    <row r="34" spans="1:46" ht="12.75">
      <c r="A34" s="135">
        <v>26</v>
      </c>
      <c r="B34" s="153">
        <v>12.5</v>
      </c>
      <c r="C34" s="139">
        <v>12.4</v>
      </c>
      <c r="D34" s="139">
        <v>19.9</v>
      </c>
      <c r="E34" s="143">
        <v>10.3</v>
      </c>
      <c r="F34" s="140">
        <f t="shared" si="0"/>
        <v>15.1</v>
      </c>
      <c r="G34" s="65">
        <f t="shared" si="6"/>
        <v>98.79365665038671</v>
      </c>
      <c r="H34" s="116">
        <f t="shared" si="1"/>
        <v>12.31532290953575</v>
      </c>
      <c r="I34" s="148">
        <v>8.3</v>
      </c>
      <c r="J34" s="140"/>
      <c r="K34" s="74"/>
      <c r="L34" s="71"/>
      <c r="M34" s="71"/>
      <c r="N34" s="71"/>
      <c r="O34" s="149"/>
      <c r="P34" s="153" t="s">
        <v>103</v>
      </c>
      <c r="Q34" s="154">
        <v>24</v>
      </c>
      <c r="R34" s="156"/>
      <c r="S34" s="160">
        <v>1.1</v>
      </c>
      <c r="T34" s="140"/>
      <c r="U34" s="77"/>
      <c r="V34" s="116"/>
      <c r="W34" s="166">
        <v>1014</v>
      </c>
      <c r="X34" s="162"/>
      <c r="Y34" s="126"/>
      <c r="Z34" s="119"/>
      <c r="AA34">
        <f t="shared" si="7"/>
        <v>0</v>
      </c>
      <c r="AB34">
        <f t="shared" si="8"/>
        <v>0</v>
      </c>
      <c r="AC34">
        <f t="shared" si="9"/>
        <v>0</v>
      </c>
      <c r="AE34">
        <f t="shared" si="3"/>
        <v>26</v>
      </c>
      <c r="AG34">
        <f t="shared" si="10"/>
        <v>14.487015299685174</v>
      </c>
      <c r="AH34">
        <f t="shared" si="4"/>
        <v>14.392152154059962</v>
      </c>
      <c r="AI34">
        <f t="shared" si="5"/>
        <v>14.312252154059962</v>
      </c>
      <c r="AJ34">
        <f t="shared" si="11"/>
        <v>12.31532290953575</v>
      </c>
      <c r="AT34">
        <f t="shared" si="12"/>
        <v>0</v>
      </c>
    </row>
    <row r="35" spans="1:46" ht="12.75">
      <c r="A35" s="134">
        <v>27</v>
      </c>
      <c r="B35" s="153">
        <v>10.6</v>
      </c>
      <c r="C35" s="139">
        <v>10.3</v>
      </c>
      <c r="D35" s="139">
        <v>15.3</v>
      </c>
      <c r="E35" s="143">
        <v>10.6</v>
      </c>
      <c r="F35" s="132">
        <f t="shared" si="0"/>
        <v>12.95</v>
      </c>
      <c r="G35" s="65">
        <f t="shared" si="6"/>
        <v>96.14103457341763</v>
      </c>
      <c r="H35" s="144">
        <f t="shared" si="1"/>
        <v>10.011150690365948</v>
      </c>
      <c r="I35" s="148">
        <v>8.3</v>
      </c>
      <c r="J35" s="132"/>
      <c r="K35" s="66"/>
      <c r="L35" s="64"/>
      <c r="M35" s="64"/>
      <c r="N35" s="64"/>
      <c r="O35" s="113"/>
      <c r="P35" s="153" t="s">
        <v>109</v>
      </c>
      <c r="Q35" s="154">
        <v>32</v>
      </c>
      <c r="R35" s="155"/>
      <c r="S35" s="160">
        <v>9.7</v>
      </c>
      <c r="T35" s="132"/>
      <c r="U35" s="68"/>
      <c r="V35" s="144"/>
      <c r="W35" s="166">
        <v>1011</v>
      </c>
      <c r="X35" s="162"/>
      <c r="Y35" s="126"/>
      <c r="Z35" s="119"/>
      <c r="AA35">
        <f t="shared" si="7"/>
        <v>0</v>
      </c>
      <c r="AB35">
        <f t="shared" si="8"/>
        <v>0</v>
      </c>
      <c r="AC35">
        <f t="shared" si="9"/>
        <v>0</v>
      </c>
      <c r="AD35">
        <f>IF((MAX($S$9:$S$39)=$S35),A35,0)</f>
        <v>0</v>
      </c>
      <c r="AE35">
        <f t="shared" si="3"/>
        <v>27</v>
      </c>
      <c r="AG35">
        <f t="shared" si="10"/>
        <v>12.775491423705457</v>
      </c>
      <c r="AH35">
        <f t="shared" si="4"/>
        <v>12.522189626588666</v>
      </c>
      <c r="AI35">
        <f t="shared" si="5"/>
        <v>12.282489626588667</v>
      </c>
      <c r="AJ35">
        <f t="shared" si="11"/>
        <v>10.011150690365948</v>
      </c>
      <c r="AT35">
        <f t="shared" si="12"/>
        <v>0</v>
      </c>
    </row>
    <row r="36" spans="1:46" ht="12.75">
      <c r="A36" s="135">
        <v>28</v>
      </c>
      <c r="B36" s="153">
        <v>10.5</v>
      </c>
      <c r="C36" s="139">
        <v>10.5</v>
      </c>
      <c r="D36" s="139">
        <v>16.5</v>
      </c>
      <c r="E36" s="143">
        <v>9</v>
      </c>
      <c r="F36" s="140">
        <f t="shared" si="0"/>
        <v>12.75</v>
      </c>
      <c r="G36" s="65">
        <f t="shared" si="6"/>
        <v>100</v>
      </c>
      <c r="H36" s="116">
        <f t="shared" si="1"/>
        <v>10.500000000000002</v>
      </c>
      <c r="I36" s="148">
        <v>5.8</v>
      </c>
      <c r="J36" s="140"/>
      <c r="K36" s="74"/>
      <c r="L36" s="71"/>
      <c r="M36" s="71"/>
      <c r="N36" s="71"/>
      <c r="O36" s="149"/>
      <c r="P36" s="153" t="s">
        <v>106</v>
      </c>
      <c r="Q36" s="154">
        <v>20</v>
      </c>
      <c r="R36" s="156"/>
      <c r="S36" s="160">
        <v>0.2</v>
      </c>
      <c r="T36" s="140"/>
      <c r="U36" s="77"/>
      <c r="V36" s="116"/>
      <c r="W36" s="166">
        <v>999</v>
      </c>
      <c r="X36" s="162"/>
      <c r="Y36" s="126"/>
      <c r="Z36" s="119"/>
      <c r="AA36">
        <f t="shared" si="7"/>
        <v>0</v>
      </c>
      <c r="AB36">
        <f t="shared" si="8"/>
        <v>0</v>
      </c>
      <c r="AC36">
        <f t="shared" si="9"/>
        <v>0</v>
      </c>
      <c r="AD36">
        <f>IF((MAX($S$9:$S$39)=$S36),A36,0)</f>
        <v>0</v>
      </c>
      <c r="AE36">
        <f t="shared" si="3"/>
        <v>28</v>
      </c>
      <c r="AG36">
        <f t="shared" si="10"/>
        <v>12.690561141441451</v>
      </c>
      <c r="AH36">
        <f t="shared" si="4"/>
        <v>12.690561141441451</v>
      </c>
      <c r="AI36">
        <f t="shared" si="5"/>
        <v>12.690561141441451</v>
      </c>
      <c r="AJ36">
        <f t="shared" si="11"/>
        <v>10.500000000000002</v>
      </c>
      <c r="AT36">
        <f t="shared" si="12"/>
        <v>0</v>
      </c>
    </row>
    <row r="37" spans="1:46" ht="12.75">
      <c r="A37" s="134">
        <v>29</v>
      </c>
      <c r="B37" s="153">
        <v>10</v>
      </c>
      <c r="C37" s="139">
        <v>9.9</v>
      </c>
      <c r="D37" s="139">
        <v>16.8</v>
      </c>
      <c r="E37" s="143">
        <v>9.4</v>
      </c>
      <c r="F37" s="132">
        <f t="shared" si="0"/>
        <v>13.100000000000001</v>
      </c>
      <c r="G37" s="65">
        <f t="shared" si="6"/>
        <v>98.68100598478337</v>
      </c>
      <c r="H37" s="144">
        <f t="shared" si="1"/>
        <v>9.801971206465822</v>
      </c>
      <c r="I37" s="148">
        <v>4.2</v>
      </c>
      <c r="J37" s="132"/>
      <c r="K37" s="66"/>
      <c r="L37" s="64"/>
      <c r="M37" s="64"/>
      <c r="N37" s="64"/>
      <c r="O37" s="113"/>
      <c r="P37" s="153" t="s">
        <v>109</v>
      </c>
      <c r="Q37" s="154">
        <v>15</v>
      </c>
      <c r="R37" s="155"/>
      <c r="S37" s="160">
        <v>2.2</v>
      </c>
      <c r="T37" s="132"/>
      <c r="U37" s="68"/>
      <c r="V37" s="144"/>
      <c r="W37" s="166">
        <v>999</v>
      </c>
      <c r="X37" s="162"/>
      <c r="Y37" s="126"/>
      <c r="Z37" s="119"/>
      <c r="AA37">
        <f t="shared" si="7"/>
        <v>0</v>
      </c>
      <c r="AB37">
        <f t="shared" si="8"/>
        <v>0</v>
      </c>
      <c r="AC37">
        <f t="shared" si="9"/>
        <v>0</v>
      </c>
      <c r="AD37">
        <f>IF((MAX($S$9:$S$39)=$S37),A37,0)</f>
        <v>0</v>
      </c>
      <c r="AE37">
        <f t="shared" si="3"/>
        <v>29</v>
      </c>
      <c r="AG37">
        <f t="shared" si="10"/>
        <v>12.273317807277772</v>
      </c>
      <c r="AH37">
        <f t="shared" si="4"/>
        <v>12.191333479931261</v>
      </c>
      <c r="AI37">
        <f t="shared" si="5"/>
        <v>12.11143347993126</v>
      </c>
      <c r="AJ37">
        <f t="shared" si="11"/>
        <v>9.801971206465822</v>
      </c>
      <c r="AT37">
        <f t="shared" si="12"/>
        <v>0</v>
      </c>
    </row>
    <row r="38" spans="1:46" ht="12.75">
      <c r="A38" s="135">
        <v>30</v>
      </c>
      <c r="B38" s="153">
        <v>13</v>
      </c>
      <c r="C38" s="139">
        <v>12.9</v>
      </c>
      <c r="D38" s="139">
        <v>16.9</v>
      </c>
      <c r="E38" s="143">
        <v>9.1</v>
      </c>
      <c r="F38" s="140">
        <f t="shared" si="0"/>
        <v>13</v>
      </c>
      <c r="G38" s="65">
        <f t="shared" si="6"/>
        <v>98.8140253402479</v>
      </c>
      <c r="H38" s="116">
        <f t="shared" si="1"/>
        <v>12.817735235077722</v>
      </c>
      <c r="I38" s="148">
        <v>5.1</v>
      </c>
      <c r="J38" s="140"/>
      <c r="K38" s="74"/>
      <c r="L38" s="71"/>
      <c r="M38" s="71"/>
      <c r="N38" s="71"/>
      <c r="O38" s="149"/>
      <c r="P38" s="153" t="s">
        <v>107</v>
      </c>
      <c r="Q38" s="154">
        <v>9</v>
      </c>
      <c r="R38" s="156"/>
      <c r="S38" s="160">
        <v>0.1</v>
      </c>
      <c r="T38" s="140"/>
      <c r="U38" s="77"/>
      <c r="V38" s="116"/>
      <c r="W38" s="166">
        <v>1006</v>
      </c>
      <c r="X38" s="162"/>
      <c r="Y38" s="126"/>
      <c r="Z38" s="119"/>
      <c r="AA38">
        <f t="shared" si="7"/>
        <v>0</v>
      </c>
      <c r="AB38">
        <f t="shared" si="8"/>
        <v>0</v>
      </c>
      <c r="AC38">
        <f t="shared" si="9"/>
        <v>0</v>
      </c>
      <c r="AD38">
        <f>IF((MAX($S$9:$S$39)=$S38),A38,0)</f>
        <v>0</v>
      </c>
      <c r="AE38">
        <f t="shared" si="3"/>
        <v>30</v>
      </c>
      <c r="AG38">
        <f t="shared" si="10"/>
        <v>14.96962212299885</v>
      </c>
      <c r="AH38">
        <f t="shared" si="4"/>
        <v>14.871986197959439</v>
      </c>
      <c r="AI38">
        <f t="shared" si="5"/>
        <v>14.792086197959438</v>
      </c>
      <c r="AJ38">
        <f t="shared" si="11"/>
        <v>12.817735235077722</v>
      </c>
      <c r="AT38">
        <f t="shared" si="12"/>
        <v>0</v>
      </c>
    </row>
    <row r="39" spans="1:46" ht="12.75">
      <c r="A39" s="134"/>
      <c r="B39" s="70"/>
      <c r="C39" s="71"/>
      <c r="D39" s="71"/>
      <c r="E39" s="72"/>
      <c r="F39" s="132"/>
      <c r="G39" s="65"/>
      <c r="H39" s="144"/>
      <c r="I39" s="73"/>
      <c r="J39" s="132"/>
      <c r="K39" s="66"/>
      <c r="L39" s="64"/>
      <c r="M39" s="64"/>
      <c r="N39" s="64"/>
      <c r="O39" s="113"/>
      <c r="P39" s="75"/>
      <c r="Q39" s="76"/>
      <c r="R39" s="155"/>
      <c r="S39" s="73"/>
      <c r="T39" s="132"/>
      <c r="U39" s="68"/>
      <c r="V39" s="144"/>
      <c r="W39" s="73"/>
      <c r="X39" s="162"/>
      <c r="Y39" s="126"/>
      <c r="Z39" s="119"/>
      <c r="AA39">
        <f t="shared" si="7"/>
        <v>0</v>
      </c>
      <c r="AB39">
        <f t="shared" si="8"/>
        <v>0</v>
      </c>
      <c r="AC39">
        <f t="shared" si="9"/>
        <v>0</v>
      </c>
      <c r="AD39">
        <f>IF((MAX($S$9:$S$39)=$S39),A39,0)</f>
        <v>0</v>
      </c>
      <c r="AE39">
        <f t="shared" si="3"/>
        <v>0</v>
      </c>
      <c r="AG39">
        <f t="shared" si="10"/>
        <v>6.107</v>
      </c>
      <c r="AH39">
        <f t="shared" si="4"/>
        <v>6.107</v>
      </c>
      <c r="AI39">
        <f t="shared" si="5"/>
        <v>6.107</v>
      </c>
      <c r="AJ39">
        <f t="shared" si="11"/>
        <v>0</v>
      </c>
      <c r="AT39">
        <f t="shared" si="12"/>
        <v>0</v>
      </c>
    </row>
    <row r="40" spans="1:46" ht="13.5" thickBot="1">
      <c r="A40" s="136"/>
      <c r="B40" s="79"/>
      <c r="C40" s="80"/>
      <c r="D40" s="80"/>
      <c r="E40" s="81"/>
      <c r="F40" s="141"/>
      <c r="G40" s="104"/>
      <c r="H40" s="145"/>
      <c r="I40" s="82"/>
      <c r="J40" s="141"/>
      <c r="K40" s="105"/>
      <c r="L40" s="103"/>
      <c r="M40" s="103"/>
      <c r="N40" s="103"/>
      <c r="O40" s="114"/>
      <c r="P40" s="79"/>
      <c r="Q40" s="81"/>
      <c r="R40" s="157"/>
      <c r="S40" s="82"/>
      <c r="T40" s="141"/>
      <c r="U40" s="104"/>
      <c r="V40" s="145"/>
      <c r="W40" s="82"/>
      <c r="X40" s="163"/>
      <c r="Y40" s="127"/>
      <c r="Z40" s="121"/>
      <c r="AT40">
        <f t="shared" si="12"/>
        <v>0</v>
      </c>
    </row>
    <row r="41" spans="1:46" ht="13.5" thickBot="1">
      <c r="A41" s="106" t="s">
        <v>22</v>
      </c>
      <c r="B41" s="63">
        <f>SUM(B9:B39)</f>
        <v>381.3</v>
      </c>
      <c r="C41" s="64">
        <f aca="true" t="shared" si="13" ref="C41:U41">SUM(C9:C39)</f>
        <v>358.7</v>
      </c>
      <c r="D41" s="64">
        <f t="shared" si="13"/>
        <v>550.4999999999999</v>
      </c>
      <c r="E41" s="64">
        <f t="shared" si="13"/>
        <v>309.70000000000005</v>
      </c>
      <c r="F41" s="108">
        <f t="shared" si="13"/>
        <v>430.1000000000001</v>
      </c>
      <c r="G41" s="109">
        <f t="shared" si="13"/>
        <v>2745.3887620707046</v>
      </c>
      <c r="H41" s="109">
        <f>SUM(H9:H39)</f>
        <v>339.349726826533</v>
      </c>
      <c r="I41" s="66">
        <f t="shared" si="13"/>
        <v>223.50000000000003</v>
      </c>
      <c r="J41" s="108">
        <f t="shared" si="13"/>
        <v>0</v>
      </c>
      <c r="K41" s="110">
        <f t="shared" si="13"/>
        <v>0</v>
      </c>
      <c r="L41" s="107">
        <f t="shared" si="13"/>
        <v>0</v>
      </c>
      <c r="M41" s="107">
        <f t="shared" si="13"/>
        <v>0</v>
      </c>
      <c r="N41" s="107">
        <f t="shared" si="13"/>
        <v>0</v>
      </c>
      <c r="O41" s="108">
        <f t="shared" si="13"/>
        <v>0</v>
      </c>
      <c r="P41" s="63"/>
      <c r="Q41" s="67">
        <f t="shared" si="13"/>
        <v>564</v>
      </c>
      <c r="R41" s="109">
        <f t="shared" si="13"/>
        <v>0</v>
      </c>
      <c r="S41" s="65">
        <f>SUM(S9:S39)</f>
        <v>117.09999999999998</v>
      </c>
      <c r="T41" s="131"/>
      <c r="U41" s="111">
        <f t="shared" si="13"/>
        <v>0</v>
      </c>
      <c r="V41" s="109">
        <f>SUM(V9:V39)</f>
        <v>0</v>
      </c>
      <c r="W41" s="144">
        <f>SUM(W9:W39)</f>
        <v>30353</v>
      </c>
      <c r="X41" s="109">
        <f>SUM(X9:X39)</f>
        <v>0</v>
      </c>
      <c r="Y41" s="115">
        <f>SUM(Y9:Y39)</f>
        <v>0</v>
      </c>
      <c r="Z41" s="130">
        <f>SUM(Z9:Z39)</f>
        <v>0</v>
      </c>
      <c r="AA41">
        <f>MAX(AA9:AA39)</f>
        <v>11</v>
      </c>
      <c r="AB41">
        <f>MAX(AB9:AB39)</f>
        <v>4</v>
      </c>
      <c r="AC41">
        <f>MAX(AC9:AC39)</f>
        <v>4</v>
      </c>
      <c r="AD41">
        <f>MAX(AD9:AD39)</f>
        <v>25</v>
      </c>
      <c r="AE41">
        <f>MAX(AE9:AE39)</f>
        <v>30</v>
      </c>
      <c r="AT41">
        <f t="shared" si="12"/>
        <v>0</v>
      </c>
    </row>
    <row r="42" spans="1:46" ht="12.75">
      <c r="A42" s="69" t="s">
        <v>23</v>
      </c>
      <c r="B42" s="70">
        <f>AVERAGE(B9:B39)</f>
        <v>12.71</v>
      </c>
      <c r="C42" s="71">
        <f aca="true" t="shared" si="14" ref="C42:U42">AVERAGE(C9:C39)</f>
        <v>11.956666666666667</v>
      </c>
      <c r="D42" s="71">
        <f t="shared" si="14"/>
        <v>18.349999999999998</v>
      </c>
      <c r="E42" s="71">
        <f t="shared" si="14"/>
        <v>10.323333333333334</v>
      </c>
      <c r="F42" s="72">
        <f t="shared" si="14"/>
        <v>14.33666666666667</v>
      </c>
      <c r="G42" s="73">
        <f t="shared" si="14"/>
        <v>91.51295873569015</v>
      </c>
      <c r="H42" s="73">
        <f>AVERAGE(H9:H39)</f>
        <v>11.311657560884434</v>
      </c>
      <c r="I42" s="74">
        <f t="shared" si="14"/>
        <v>7.450000000000001</v>
      </c>
      <c r="J42" s="72" t="e">
        <f t="shared" si="14"/>
        <v>#DIV/0!</v>
      </c>
      <c r="K42" s="74" t="e">
        <f t="shared" si="14"/>
        <v>#DIV/0!</v>
      </c>
      <c r="L42" s="71" t="e">
        <f t="shared" si="14"/>
        <v>#DIV/0!</v>
      </c>
      <c r="M42" s="71" t="e">
        <f t="shared" si="14"/>
        <v>#DIV/0!</v>
      </c>
      <c r="N42" s="71" t="e">
        <f t="shared" si="14"/>
        <v>#DIV/0!</v>
      </c>
      <c r="O42" s="72" t="e">
        <f t="shared" si="14"/>
        <v>#DIV/0!</v>
      </c>
      <c r="P42" s="70"/>
      <c r="Q42" s="72">
        <f t="shared" si="14"/>
        <v>18.8</v>
      </c>
      <c r="R42" s="73" t="e">
        <f t="shared" si="14"/>
        <v>#DIV/0!</v>
      </c>
      <c r="S42" s="73">
        <f>AVERAGE(S9:S39)</f>
        <v>4.337037037037036</v>
      </c>
      <c r="T42" s="73"/>
      <c r="U42" s="73" t="e">
        <f t="shared" si="14"/>
        <v>#DIV/0!</v>
      </c>
      <c r="V42" s="73" t="e">
        <f>AVERAGE(V9:V39)</f>
        <v>#DIV/0!</v>
      </c>
      <c r="W42" s="116">
        <f>AVERAGE(W9:W39)</f>
        <v>1011.7666666666667</v>
      </c>
      <c r="X42" s="119"/>
      <c r="Y42" s="126"/>
      <c r="Z42" s="122"/>
      <c r="AT42">
        <f t="shared" si="12"/>
        <v>0</v>
      </c>
    </row>
    <row r="43" spans="1:46" ht="12.75">
      <c r="A43" s="69" t="s">
        <v>24</v>
      </c>
      <c r="B43" s="70">
        <f>MAX(B9:B39)</f>
        <v>19.7</v>
      </c>
      <c r="C43" s="71">
        <f aca="true" t="shared" si="15" ref="C43:U43">MAX(C9:C39)</f>
        <v>18.1</v>
      </c>
      <c r="D43" s="71">
        <f t="shared" si="15"/>
        <v>27.1</v>
      </c>
      <c r="E43" s="71">
        <f t="shared" si="15"/>
        <v>16.7</v>
      </c>
      <c r="F43" s="72">
        <f t="shared" si="15"/>
        <v>20.95</v>
      </c>
      <c r="G43" s="73">
        <f t="shared" si="15"/>
        <v>100</v>
      </c>
      <c r="H43" s="73">
        <f>MAX(H9:H39)</f>
        <v>17.092529679183123</v>
      </c>
      <c r="I43" s="74">
        <f t="shared" si="15"/>
        <v>14.2</v>
      </c>
      <c r="J43" s="72">
        <f t="shared" si="15"/>
        <v>0</v>
      </c>
      <c r="K43" s="74">
        <f t="shared" si="15"/>
        <v>0</v>
      </c>
      <c r="L43" s="71">
        <f t="shared" si="15"/>
        <v>0</v>
      </c>
      <c r="M43" s="71">
        <f t="shared" si="15"/>
        <v>0</v>
      </c>
      <c r="N43" s="71">
        <f t="shared" si="15"/>
        <v>0</v>
      </c>
      <c r="O43" s="72">
        <f t="shared" si="15"/>
        <v>0</v>
      </c>
      <c r="P43" s="70"/>
      <c r="Q43" s="67">
        <f t="shared" si="15"/>
        <v>32</v>
      </c>
      <c r="R43" s="73">
        <f t="shared" si="15"/>
        <v>0</v>
      </c>
      <c r="S43" s="73">
        <f>MAX(S9:S39)</f>
        <v>18.6</v>
      </c>
      <c r="T43" s="132"/>
      <c r="U43" s="67">
        <f t="shared" si="15"/>
        <v>0</v>
      </c>
      <c r="V43" s="73">
        <f>MAX(V9:V39)</f>
        <v>0</v>
      </c>
      <c r="W43" s="116">
        <f>MAX(W9:W39)</f>
        <v>1025</v>
      </c>
      <c r="X43" s="119"/>
      <c r="Y43" s="126"/>
      <c r="Z43" s="119"/>
      <c r="AT43">
        <f t="shared" si="12"/>
        <v>0</v>
      </c>
    </row>
    <row r="44" spans="1:46" ht="13.5" thickBot="1">
      <c r="A44" s="78" t="s">
        <v>25</v>
      </c>
      <c r="B44" s="79">
        <f>MIN(B9:B39)</f>
        <v>3.9</v>
      </c>
      <c r="C44" s="80">
        <f aca="true" t="shared" si="16" ref="C44:U44">MIN(C9:C39)</f>
        <v>3.4</v>
      </c>
      <c r="D44" s="80">
        <f t="shared" si="16"/>
        <v>14.2</v>
      </c>
      <c r="E44" s="80">
        <f t="shared" si="16"/>
        <v>2.1</v>
      </c>
      <c r="F44" s="81">
        <f t="shared" si="16"/>
        <v>10.149999999999999</v>
      </c>
      <c r="G44" s="82">
        <f t="shared" si="16"/>
        <v>73.93989655636157</v>
      </c>
      <c r="H44" s="82">
        <f>MIN(H9:H39)</f>
        <v>2.657869557754557</v>
      </c>
      <c r="I44" s="83">
        <f t="shared" si="16"/>
        <v>-0.4</v>
      </c>
      <c r="J44" s="81">
        <f t="shared" si="16"/>
        <v>0</v>
      </c>
      <c r="K44" s="83">
        <f t="shared" si="16"/>
        <v>0</v>
      </c>
      <c r="L44" s="80">
        <f t="shared" si="16"/>
        <v>0</v>
      </c>
      <c r="M44" s="80">
        <f t="shared" si="16"/>
        <v>0</v>
      </c>
      <c r="N44" s="80">
        <f t="shared" si="16"/>
        <v>0</v>
      </c>
      <c r="O44" s="81">
        <f t="shared" si="16"/>
        <v>0</v>
      </c>
      <c r="P44" s="79"/>
      <c r="Q44" s="112">
        <f t="shared" si="16"/>
        <v>9</v>
      </c>
      <c r="R44" s="82">
        <f t="shared" si="16"/>
        <v>0</v>
      </c>
      <c r="S44" s="82">
        <f>MIN(S9:S39)</f>
        <v>0</v>
      </c>
      <c r="T44" s="133"/>
      <c r="U44" s="112">
        <f t="shared" si="16"/>
        <v>0</v>
      </c>
      <c r="V44" s="82">
        <f>MIN(V9:V39)</f>
        <v>0</v>
      </c>
      <c r="W44" s="117">
        <f>MIN(W9:W39)</f>
        <v>999</v>
      </c>
      <c r="X44" s="120"/>
      <c r="Y44" s="128"/>
      <c r="Z44" s="120"/>
      <c r="AT44">
        <f t="shared" si="12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98"/>
      <c r="Y45" s="129"/>
      <c r="Z45" s="98"/>
      <c r="AT45">
        <f t="shared" si="12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2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2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71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1</v>
      </c>
      <c r="F60" t="b">
        <f>S9="tr"</f>
        <v>0</v>
      </c>
    </row>
    <row r="61" spans="2:6" ht="12.75">
      <c r="B61">
        <f>DCOUNTA(S8:S38,1,B59:B60)</f>
        <v>21</v>
      </c>
      <c r="C61">
        <f>DCOUNTA(S8:S38,1,C59:C60)</f>
        <v>17</v>
      </c>
      <c r="D61">
        <f>DCOUNTA(S8:S38,1,D59:D60)</f>
        <v>10</v>
      </c>
      <c r="F61">
        <f>DCOUNTA(S8:S38,1,F59:F60)</f>
        <v>3</v>
      </c>
    </row>
    <row r="63" spans="2:4" ht="12.75">
      <c r="B63" t="s">
        <v>88</v>
      </c>
      <c r="C63" t="s">
        <v>89</v>
      </c>
      <c r="D63" t="s">
        <v>90</v>
      </c>
    </row>
    <row r="64" spans="2:4" ht="12.75">
      <c r="B64">
        <f>(B61-F61)</f>
        <v>18</v>
      </c>
      <c r="C64">
        <f>(C61-F61)</f>
        <v>14</v>
      </c>
      <c r="D64">
        <f>(D61-F61)</f>
        <v>7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I22" sqref="I22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76" t="s">
        <v>97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110</v>
      </c>
      <c r="I4" s="60" t="s">
        <v>59</v>
      </c>
      <c r="J4" s="60">
        <v>2000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77" t="s">
        <v>60</v>
      </c>
      <c r="H6" s="178"/>
      <c r="I6" s="178"/>
      <c r="J6" s="178"/>
      <c r="K6" s="178"/>
      <c r="L6" s="178"/>
      <c r="M6" s="178"/>
      <c r="N6" s="179"/>
    </row>
    <row r="7" spans="1:25" ht="12.75">
      <c r="A7" s="27" t="s">
        <v>32</v>
      </c>
      <c r="B7" s="3"/>
      <c r="C7" s="22">
        <f>Data1!$D$42</f>
        <v>18.349999999999998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10.323333333333334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78</v>
      </c>
      <c r="B9" s="3"/>
      <c r="C9" s="22">
        <f>Data1!$F$42</f>
        <v>14.33666666666667</v>
      </c>
      <c r="D9" s="5">
        <v>0.8</v>
      </c>
      <c r="E9" s="3"/>
      <c r="F9" s="40">
        <v>1</v>
      </c>
      <c r="G9" s="86"/>
      <c r="H9" s="87"/>
      <c r="I9" s="87"/>
      <c r="J9" s="87"/>
      <c r="K9" s="87"/>
      <c r="L9" s="87"/>
      <c r="M9" s="88"/>
      <c r="N9" s="89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27.1</v>
      </c>
      <c r="C10" s="5" t="s">
        <v>35</v>
      </c>
      <c r="D10" s="5">
        <f>Data1!$AA$41</f>
        <v>11</v>
      </c>
      <c r="E10" s="3"/>
      <c r="F10" s="40">
        <v>2</v>
      </c>
      <c r="G10" s="90"/>
      <c r="H10" s="84"/>
      <c r="I10" s="84"/>
      <c r="J10" s="84"/>
      <c r="K10" s="84"/>
      <c r="L10" s="84"/>
      <c r="M10" s="85"/>
      <c r="N10" s="91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2.1</v>
      </c>
      <c r="C11" s="5" t="s">
        <v>35</v>
      </c>
      <c r="D11" s="24">
        <f>Data1!$AB$41</f>
        <v>4</v>
      </c>
      <c r="E11" s="3"/>
      <c r="F11" s="40">
        <v>3</v>
      </c>
      <c r="G11" s="90"/>
      <c r="H11" s="84"/>
      <c r="I11" s="84"/>
      <c r="J11" s="84"/>
      <c r="K11" s="84"/>
      <c r="L11" s="84"/>
      <c r="M11" s="85"/>
      <c r="N11" s="91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-0.4</v>
      </c>
      <c r="C12" s="5" t="s">
        <v>35</v>
      </c>
      <c r="D12" s="24">
        <f>Data1!$AC$41</f>
        <v>4</v>
      </c>
      <c r="E12" s="3"/>
      <c r="F12" s="40">
        <v>4</v>
      </c>
      <c r="G12" s="90"/>
      <c r="H12" s="84"/>
      <c r="I12" s="84"/>
      <c r="J12" s="84"/>
      <c r="K12" s="84"/>
      <c r="L12" s="84"/>
      <c r="M12" s="85"/>
      <c r="N12" s="91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90"/>
      <c r="H13" s="84"/>
      <c r="I13" s="84"/>
      <c r="J13" s="84"/>
      <c r="K13" s="84"/>
      <c r="L13" s="84"/>
      <c r="M13" s="85"/>
      <c r="N13" s="91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0"/>
      <c r="H14" s="84"/>
      <c r="I14" s="84"/>
      <c r="J14" s="84"/>
      <c r="K14" s="84"/>
      <c r="L14" s="84"/>
      <c r="M14" s="85"/>
      <c r="N14" s="91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0"/>
      <c r="H15" s="84"/>
      <c r="I15" s="84"/>
      <c r="J15" s="84"/>
      <c r="K15" s="84"/>
      <c r="L15" s="84"/>
      <c r="M15" s="85"/>
      <c r="N15" s="91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90"/>
      <c r="H16" s="84"/>
      <c r="I16" s="84"/>
      <c r="J16" s="84"/>
      <c r="K16" s="84"/>
      <c r="L16" s="84"/>
      <c r="M16" s="85"/>
      <c r="N16" s="91"/>
    </row>
    <row r="17" spans="1:14" ht="12.75">
      <c r="A17" s="26" t="s">
        <v>40</v>
      </c>
      <c r="B17" s="3" t="s">
        <v>41</v>
      </c>
      <c r="C17" s="5">
        <f>Data1!$S$41</f>
        <v>117.09999999999998</v>
      </c>
      <c r="D17" s="5">
        <v>219</v>
      </c>
      <c r="E17" s="3"/>
      <c r="F17" s="40">
        <v>9</v>
      </c>
      <c r="G17" s="90"/>
      <c r="H17" s="84"/>
      <c r="I17" s="84"/>
      <c r="J17" s="84"/>
      <c r="K17" s="84"/>
      <c r="L17" s="84"/>
      <c r="M17" s="85"/>
      <c r="N17" s="91"/>
    </row>
    <row r="18" spans="1:14" ht="12.75">
      <c r="A18" s="27" t="s">
        <v>42</v>
      </c>
      <c r="B18" s="3"/>
      <c r="C18" s="5">
        <f>Data1!$B$64</f>
        <v>18</v>
      </c>
      <c r="D18" s="5"/>
      <c r="E18" s="3"/>
      <c r="F18" s="40">
        <v>10</v>
      </c>
      <c r="G18" s="90"/>
      <c r="H18" s="84"/>
      <c r="I18" s="84"/>
      <c r="J18" s="84"/>
      <c r="K18" s="84"/>
      <c r="L18" s="84"/>
      <c r="M18" s="85"/>
      <c r="N18" s="91"/>
    </row>
    <row r="19" spans="1:14" ht="12.75">
      <c r="A19" s="27" t="s">
        <v>43</v>
      </c>
      <c r="B19" s="3"/>
      <c r="C19" s="5">
        <f>Data1!$C$64</f>
        <v>14</v>
      </c>
      <c r="D19" s="5"/>
      <c r="E19" s="3"/>
      <c r="F19" s="40">
        <v>11</v>
      </c>
      <c r="G19" s="90"/>
      <c r="H19" s="84"/>
      <c r="I19" s="84"/>
      <c r="J19" s="84"/>
      <c r="K19" s="84"/>
      <c r="L19" s="84"/>
      <c r="M19" s="85"/>
      <c r="N19" s="91"/>
    </row>
    <row r="20" spans="1:14" ht="12.75">
      <c r="A20" s="27" t="s">
        <v>72</v>
      </c>
      <c r="B20" s="3"/>
      <c r="C20" s="5">
        <f>Data1!$D$64</f>
        <v>7</v>
      </c>
      <c r="D20" s="5"/>
      <c r="E20" s="3"/>
      <c r="F20" s="40">
        <v>12</v>
      </c>
      <c r="G20" s="90"/>
      <c r="H20" s="84"/>
      <c r="I20" s="84"/>
      <c r="J20" s="84"/>
      <c r="K20" s="84"/>
      <c r="L20" s="84"/>
      <c r="M20" s="85"/>
      <c r="N20" s="91"/>
    </row>
    <row r="21" spans="1:14" ht="12.75">
      <c r="A21" s="27" t="s">
        <v>44</v>
      </c>
      <c r="B21" s="3" t="s">
        <v>45</v>
      </c>
      <c r="C21" s="5">
        <f>Data1!$S$43</f>
        <v>18.6</v>
      </c>
      <c r="D21" s="5"/>
      <c r="E21" s="3"/>
      <c r="F21" s="40">
        <v>13</v>
      </c>
      <c r="G21" s="90"/>
      <c r="H21" s="84"/>
      <c r="I21" s="84"/>
      <c r="J21" s="84"/>
      <c r="K21" s="84"/>
      <c r="L21" s="84"/>
      <c r="M21" s="85"/>
      <c r="N21" s="91"/>
    </row>
    <row r="22" spans="1:14" ht="12.75">
      <c r="A22" s="27" t="s">
        <v>46</v>
      </c>
      <c r="B22" s="3"/>
      <c r="C22" s="24">
        <f>Data1!$AD$41</f>
        <v>25</v>
      </c>
      <c r="D22" s="5"/>
      <c r="E22" s="3"/>
      <c r="F22" s="40">
        <v>14</v>
      </c>
      <c r="G22" s="90"/>
      <c r="H22" s="84"/>
      <c r="I22" s="84"/>
      <c r="J22" s="84"/>
      <c r="K22" s="84"/>
      <c r="L22" s="84"/>
      <c r="M22" s="85"/>
      <c r="N22" s="91"/>
    </row>
    <row r="23" spans="1:14" ht="12.75">
      <c r="A23" s="27"/>
      <c r="B23" s="3"/>
      <c r="C23" s="5"/>
      <c r="D23" s="5"/>
      <c r="E23" s="3"/>
      <c r="F23" s="40">
        <v>15</v>
      </c>
      <c r="G23" s="90"/>
      <c r="H23" s="84"/>
      <c r="I23" s="84"/>
      <c r="J23" s="84"/>
      <c r="K23" s="84"/>
      <c r="L23" s="84"/>
      <c r="M23" s="85"/>
      <c r="N23" s="91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90"/>
      <c r="H24" s="84"/>
      <c r="I24" s="84"/>
      <c r="J24" s="84"/>
      <c r="K24" s="84"/>
      <c r="L24" s="84"/>
      <c r="M24" s="85"/>
      <c r="N24" s="91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30</v>
      </c>
      <c r="F25" s="40">
        <v>17</v>
      </c>
      <c r="G25" s="90"/>
      <c r="H25" s="84"/>
      <c r="I25" s="84"/>
      <c r="J25" s="84"/>
      <c r="K25" s="84"/>
      <c r="L25" s="84"/>
      <c r="M25" s="85"/>
      <c r="N25" s="91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90"/>
      <c r="H26" s="84"/>
      <c r="I26" s="84"/>
      <c r="J26" s="84"/>
      <c r="K26" s="84"/>
      <c r="L26" s="84"/>
      <c r="M26" s="85"/>
      <c r="N26" s="91"/>
    </row>
    <row r="27" spans="1:14" ht="12.75">
      <c r="A27" s="27"/>
      <c r="B27" s="3"/>
      <c r="C27" s="22"/>
      <c r="D27" s="5"/>
      <c r="E27" s="5"/>
      <c r="F27" s="40">
        <v>19</v>
      </c>
      <c r="G27" s="90"/>
      <c r="H27" s="84"/>
      <c r="I27" s="84"/>
      <c r="J27" s="84"/>
      <c r="K27" s="84"/>
      <c r="L27" s="84"/>
      <c r="M27" s="85"/>
      <c r="N27" s="91"/>
    </row>
    <row r="28" spans="1:14" ht="12.75">
      <c r="A28" s="27"/>
      <c r="B28" s="3"/>
      <c r="C28" s="5"/>
      <c r="D28" s="5"/>
      <c r="E28" s="5"/>
      <c r="F28" s="40">
        <v>20</v>
      </c>
      <c r="G28" s="90"/>
      <c r="H28" s="84"/>
      <c r="I28" s="84"/>
      <c r="J28" s="84"/>
      <c r="K28" s="84"/>
      <c r="L28" s="84"/>
      <c r="M28" s="85"/>
      <c r="N28" s="91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90"/>
      <c r="H29" s="84"/>
      <c r="I29" s="84"/>
      <c r="J29" s="84"/>
      <c r="K29" s="84"/>
      <c r="L29" s="84"/>
      <c r="M29" s="85"/>
      <c r="N29" s="91"/>
    </row>
    <row r="30" spans="1:14" ht="12.75">
      <c r="A30" s="27" t="s">
        <v>100</v>
      </c>
      <c r="B30" s="3"/>
      <c r="C30" s="5">
        <f>Data1!$Q$43</f>
        <v>32</v>
      </c>
      <c r="D30" s="5"/>
      <c r="E30" s="5"/>
      <c r="F30" s="40">
        <v>22</v>
      </c>
      <c r="G30" s="90"/>
      <c r="H30" s="84"/>
      <c r="I30" s="84"/>
      <c r="J30" s="84"/>
      <c r="K30" s="84"/>
      <c r="L30" s="84"/>
      <c r="M30" s="85"/>
      <c r="N30" s="91"/>
    </row>
    <row r="31" spans="1:14" ht="12.75">
      <c r="A31" s="27" t="s">
        <v>53</v>
      </c>
      <c r="B31" s="3"/>
      <c r="C31" s="5">
        <f>Data1!$AO$9</f>
        <v>0</v>
      </c>
      <c r="D31" s="22"/>
      <c r="E31" s="5"/>
      <c r="F31" s="40">
        <v>23</v>
      </c>
      <c r="G31" s="90"/>
      <c r="H31" s="84"/>
      <c r="I31" s="84"/>
      <c r="J31" s="84"/>
      <c r="K31" s="84"/>
      <c r="L31" s="84"/>
      <c r="M31" s="85"/>
      <c r="N31" s="91"/>
    </row>
    <row r="32" spans="1:14" ht="12.75">
      <c r="A32" s="27"/>
      <c r="B32" s="3"/>
      <c r="C32" s="5"/>
      <c r="D32" s="5"/>
      <c r="E32" s="24"/>
      <c r="F32" s="40">
        <v>24</v>
      </c>
      <c r="G32" s="90"/>
      <c r="H32" s="84"/>
      <c r="I32" s="84"/>
      <c r="J32" s="84"/>
      <c r="K32" s="84"/>
      <c r="L32" s="84"/>
      <c r="M32" s="85"/>
      <c r="N32" s="91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90"/>
      <c r="H33" s="84"/>
      <c r="I33" s="84"/>
      <c r="J33" s="84"/>
      <c r="K33" s="84"/>
      <c r="L33" s="84"/>
      <c r="M33" s="85"/>
      <c r="N33" s="91"/>
    </row>
    <row r="34" spans="1:14" ht="12.75">
      <c r="A34" s="27" t="s">
        <v>55</v>
      </c>
      <c r="B34" s="3"/>
      <c r="C34" s="5">
        <f>Data1!$Y$41</f>
        <v>0</v>
      </c>
      <c r="D34" s="3"/>
      <c r="E34" s="3"/>
      <c r="F34" s="40">
        <v>26</v>
      </c>
      <c r="G34" s="90"/>
      <c r="H34" s="84"/>
      <c r="I34" s="84"/>
      <c r="J34" s="84"/>
      <c r="K34" s="84"/>
      <c r="L34" s="84"/>
      <c r="M34" s="85"/>
      <c r="N34" s="91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90"/>
      <c r="H35" s="84"/>
      <c r="I35" s="84"/>
      <c r="J35" s="84"/>
      <c r="K35" s="84"/>
      <c r="L35" s="84"/>
      <c r="M35" s="85"/>
      <c r="N35" s="91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90"/>
      <c r="H36" s="84"/>
      <c r="I36" s="84"/>
      <c r="J36" s="84"/>
      <c r="K36" s="84"/>
      <c r="L36" s="84"/>
      <c r="M36" s="85"/>
      <c r="N36" s="91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90"/>
      <c r="H37" s="84"/>
      <c r="I37" s="84"/>
      <c r="J37" s="84"/>
      <c r="K37" s="84"/>
      <c r="L37" s="84"/>
      <c r="M37" s="85"/>
      <c r="N37" s="91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90"/>
      <c r="H38" s="84"/>
      <c r="I38" s="84"/>
      <c r="J38" s="84"/>
      <c r="K38" s="84"/>
      <c r="L38" s="84"/>
      <c r="M38" s="85"/>
      <c r="N38" s="91"/>
    </row>
    <row r="39" spans="1:14" ht="13.5" thickBot="1">
      <c r="A39" s="27" t="s">
        <v>26</v>
      </c>
      <c r="B39" s="3"/>
      <c r="C39" s="5">
        <f>Data1!$AM$9</f>
        <v>0</v>
      </c>
      <c r="D39" s="5"/>
      <c r="E39" s="3"/>
      <c r="F39" s="40">
        <v>31</v>
      </c>
      <c r="G39" s="92"/>
      <c r="H39" s="93"/>
      <c r="I39" s="93"/>
      <c r="J39" s="93"/>
      <c r="K39" s="93"/>
      <c r="L39" s="93"/>
      <c r="M39" s="94"/>
      <c r="N39" s="95"/>
    </row>
    <row r="40" spans="1:14" ht="12.75">
      <c r="A40" s="27" t="s">
        <v>28</v>
      </c>
      <c r="B40" s="3"/>
      <c r="C40" s="5">
        <f>Data1!$AN$9</f>
        <v>1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 Jeffries</cp:lastModifiedBy>
  <cp:lastPrinted>2003-04-24T07:00:03Z</cp:lastPrinted>
  <dcterms:created xsi:type="dcterms:W3CDTF">1998-03-11T18:30:34Z</dcterms:created>
  <dcterms:modified xsi:type="dcterms:W3CDTF">2008-09-06T14:43:12Z</dcterms:modified>
  <cp:category/>
  <cp:version/>
  <cp:contentType/>
  <cp:contentStatus/>
</cp:coreProperties>
</file>