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<sst xmlns="http://schemas.openxmlformats.org/spreadsheetml/2006/main" count="190" uniqueCount="163">
  <si>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</si>
  <si>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</si>
  <si>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</si>
  <si>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</si>
  <si>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</si>
  <si>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</si>
  <si>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</si>
  <si>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</si>
  <si>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</si>
  <si>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</si>
  <si>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</si>
  <si>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</si>
  <si>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</si>
  <si>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</si>
  <si>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</si>
  <si>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</si>
  <si>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</si>
  <si>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</si>
  <si>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</si>
  <si>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</si>
  <si>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</si>
  <si>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</si>
  <si>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</si>
  <si>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</si>
  <si>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</si>
  <si>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</si>
  <si>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</si>
  <si>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</si>
  <si>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</si>
  <si>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</si>
  <si>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</si>
  <si>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</si>
  <si>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</si>
  <si>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</si>
  <si>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</si>
  <si>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</si>
  <si>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</si>
  <si>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</si>
  <si>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</si>
  <si>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</si>
  <si>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</si>
  <si>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</si>
  <si>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</si>
  <si>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</si>
  <si>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</si>
  <si>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</si>
  <si>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</si>
  <si>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</si>
  <si>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</si>
  <si>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</si>
  <si>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</si>
  <si>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</si>
  <si>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</si>
  <si>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</si>
  <si>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</si>
  <si>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</si>
  <si>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</si>
  <si>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</si>
  <si>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</si>
  <si>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</si>
  <si>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</si>
  <si>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</si>
  <si>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</si>
  <si>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</si>
  <si>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</si>
  <si>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</si>
  <si>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</si>
  <si>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</si>
  <si>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</si>
  <si>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</si>
  <si>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</si>
  <si>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</si>
  <si>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</si>
  <si>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</si>
  <si>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</si>
  <si>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</si>
  <si>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</si>
  <si>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</si>
  <si>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</si>
  <si>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</si>
  <si>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</si>
  <si>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</si>
  <si>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</si>
  <si>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</si>
  <si>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</si>
  <si>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</si>
  <si>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</si>
  <si>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</si>
  <si>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</si>
  <si>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</si>
  <si>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</si>
  <si>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</si>
  <si>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</si>
  <si>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</si>
  <si>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</si>
  <si>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</si>
  <si>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</si>
  <si>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</si>
  <si>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</si>
  <si>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</si>
  <si>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</si>
  <si>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</si>
  <si>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</si>
  <si>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</si>
  <si>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WNW3</t>
  </si>
  <si>
    <t>W2</t>
  </si>
  <si>
    <t>Sept</t>
  </si>
  <si>
    <t>A cool breeze again, but feeling reasonably warm in the hazy sunshine on and off.</t>
  </si>
  <si>
    <t>SE2</t>
  </si>
  <si>
    <t>SW2</t>
  </si>
  <si>
    <t>N1</t>
  </si>
  <si>
    <t>SW1</t>
  </si>
  <si>
    <t>A wet day, especially in the morning. Remaining cloudy and cool into the afternoon.</t>
  </si>
  <si>
    <t>The last warm day of the current spell. Warm sunny spells, though cooler than yesterday.</t>
  </si>
  <si>
    <t>Sunny spells, hazy at times, and becoming hot by the afternoon. Winds mostly light.</t>
  </si>
  <si>
    <t>Some cloudy spells, but also hazy sunshine and becomign warm. Feeling humid too.</t>
  </si>
  <si>
    <t>A cloudy start, and only gradually clearing. Turning brighter and warm with some sun.</t>
  </si>
  <si>
    <t>WSW2</t>
  </si>
  <si>
    <t>W1</t>
  </si>
  <si>
    <t>Cloudy and damp with some spells of drizzly rain, more persistent rain at times.</t>
  </si>
  <si>
    <t>Breezy and cool with little in the way of sunshine. A lot of cloud, and breezy too.</t>
  </si>
  <si>
    <t>NW1</t>
  </si>
  <si>
    <t>Cloudy and quite cool with only a few bright or sunny intervals. A few light showers.</t>
  </si>
  <si>
    <t>A cold start with a brief touch of ground frost. Turning cloudy with some light showers.</t>
  </si>
  <si>
    <t>Rather cloudy on the whole, and feeling a bit cool too. Clear by evening, temps dropping.</t>
  </si>
  <si>
    <t>NNE1</t>
  </si>
  <si>
    <t>SSW3</t>
  </si>
  <si>
    <t>W3</t>
  </si>
  <si>
    <t>Cold, wet and drizzly with some persistent spells of mostly light rai. Feeling very chilly.</t>
  </si>
  <si>
    <t>bright and breezy with some sunshine at times, and a few light scattered brief showers.</t>
  </si>
  <si>
    <t>A touch of ground frost first thing, then generally cloudy with rain setting in by pm.</t>
  </si>
  <si>
    <t>Mostly bright with a few spells of sunshine through the day. Quite breezy.</t>
  </si>
  <si>
    <t>A dry start but turning rather wet later in the day, especially towards evening.</t>
  </si>
  <si>
    <t>Warm, humid but rather cloudy. A few bright spells, but also some showers later on.</t>
  </si>
  <si>
    <t>S2</t>
  </si>
  <si>
    <t>tr</t>
  </si>
  <si>
    <t>WNW2</t>
  </si>
  <si>
    <t>SE1</t>
  </si>
  <si>
    <t>WSW1</t>
  </si>
  <si>
    <t>ENE1</t>
  </si>
  <si>
    <t>E2</t>
  </si>
  <si>
    <t>NNE2</t>
  </si>
  <si>
    <t>NE3</t>
  </si>
  <si>
    <t>NE2</t>
  </si>
  <si>
    <t>Rather cloudier, but generally bright and quite warm with some brief sunny breaks.</t>
  </si>
  <si>
    <t>Quite windy, but still sunny and rather warm - though cooler than yesterday.</t>
  </si>
  <si>
    <t>A sunny day with good sunny spells. Feeling much warmer too. A clear evening.</t>
  </si>
  <si>
    <t>Bright, dry and warm with some good sunny intervals through the day.</t>
  </si>
  <si>
    <t>Breezy and dry, but rather cloudy. There were some bright or sunny intervals here and there.</t>
  </si>
  <si>
    <t>Some brief sunny breaks, but a lot of cloud. However, it was warm and quite humid.</t>
  </si>
  <si>
    <t>Bright or sunny spells, and temperatures eventually rising nicely. Light winds.</t>
  </si>
  <si>
    <t>A mist start, ligting into low cloud. Rather cooler as a result with the lack of sunshine!</t>
  </si>
  <si>
    <t>Warm and sunny, with winds generally light. Temperatures rising quickly.</t>
  </si>
  <si>
    <t>A cloudy start, but turning sunny and eventually warm, even into the evening.</t>
  </si>
  <si>
    <t>Cloudy on the whole, though there were some brighter breaks. Gnerally dry.</t>
  </si>
  <si>
    <t>Mostly cloudy with some spells of showery rain around the middle of the day.</t>
  </si>
  <si>
    <t>Cool and windy, though not as cold as yesterday. Mostly cloudy, but brighter later.</t>
  </si>
  <si>
    <t>4th: Absolute max 26.0C, warmest in Sept for two years.</t>
  </si>
  <si>
    <t>17th: max temp just 10.6C - coldest Sept day since 1994 (10.8C).</t>
  </si>
  <si>
    <t>NOTES:</t>
  </si>
  <si>
    <t>With a mean of 13.8C, this was a very average month. Even the extremes were not that extreme, and close to what would normally be</t>
  </si>
  <si>
    <t xml:space="preserve">expected for September. Rainfall was below average, and the lowest for two years. </t>
  </si>
  <si>
    <t xml:space="preserve">Two ground frosts was equal to 2011, and the most since 2007 (5).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</si>
</sst>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19.1</c:v>
                </c:pt>
                <c:pt idx="1">
                  <c:v>23.1</c:v>
                </c:pt>
                <c:pt idx="2">
                  <c:v>23.2</c:v>
                </c:pt>
                <c:pt idx="3">
                  <c:v>26</c:v>
                </c:pt>
                <c:pt idx="4">
                  <c:v>22.5</c:v>
                </c:pt>
                <c:pt idx="5">
                  <c:v>14.1</c:v>
                </c:pt>
                <c:pt idx="6">
                  <c:v>17</c:v>
                </c:pt>
                <c:pt idx="7">
                  <c:v>16.8</c:v>
                </c:pt>
                <c:pt idx="8">
                  <c:v>17.6</c:v>
                </c:pt>
                <c:pt idx="9">
                  <c:v>15.7</c:v>
                </c:pt>
                <c:pt idx="10">
                  <c:v>14.4</c:v>
                </c:pt>
                <c:pt idx="11">
                  <c:v>20.7</c:v>
                </c:pt>
                <c:pt idx="12">
                  <c:v>17.1</c:v>
                </c:pt>
                <c:pt idx="13">
                  <c:v>16.8</c:v>
                </c:pt>
                <c:pt idx="14">
                  <c:v>14.4</c:v>
                </c:pt>
                <c:pt idx="15">
                  <c:v>14.1</c:v>
                </c:pt>
                <c:pt idx="16">
                  <c:v>10.6</c:v>
                </c:pt>
                <c:pt idx="17">
                  <c:v>14.7</c:v>
                </c:pt>
                <c:pt idx="18">
                  <c:v>17.8</c:v>
                </c:pt>
                <c:pt idx="19">
                  <c:v>17</c:v>
                </c:pt>
                <c:pt idx="20">
                  <c:v>21.9</c:v>
                </c:pt>
                <c:pt idx="21">
                  <c:v>22.3</c:v>
                </c:pt>
                <c:pt idx="22">
                  <c:v>17.3</c:v>
                </c:pt>
                <c:pt idx="23">
                  <c:v>20.6</c:v>
                </c:pt>
                <c:pt idx="24">
                  <c:v>19.4</c:v>
                </c:pt>
                <c:pt idx="25">
                  <c:v>17.1</c:v>
                </c:pt>
                <c:pt idx="26">
                  <c:v>18.3</c:v>
                </c:pt>
                <c:pt idx="27">
                  <c:v>20.7</c:v>
                </c:pt>
                <c:pt idx="28">
                  <c:v>19.4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7.6</c:v>
                </c:pt>
                <c:pt idx="1">
                  <c:v>10.6</c:v>
                </c:pt>
                <c:pt idx="2">
                  <c:v>10.3</c:v>
                </c:pt>
                <c:pt idx="3">
                  <c:v>9</c:v>
                </c:pt>
                <c:pt idx="4">
                  <c:v>9.1</c:v>
                </c:pt>
                <c:pt idx="5">
                  <c:v>11.8</c:v>
                </c:pt>
                <c:pt idx="6">
                  <c:v>7.5</c:v>
                </c:pt>
                <c:pt idx="7">
                  <c:v>5</c:v>
                </c:pt>
                <c:pt idx="8">
                  <c:v>5.8</c:v>
                </c:pt>
                <c:pt idx="9">
                  <c:v>7.7</c:v>
                </c:pt>
                <c:pt idx="10">
                  <c:v>9.5</c:v>
                </c:pt>
                <c:pt idx="11">
                  <c:v>12.4</c:v>
                </c:pt>
                <c:pt idx="12">
                  <c:v>12.9</c:v>
                </c:pt>
                <c:pt idx="13">
                  <c:v>9.1</c:v>
                </c:pt>
                <c:pt idx="14">
                  <c:v>3.1</c:v>
                </c:pt>
                <c:pt idx="15">
                  <c:v>7</c:v>
                </c:pt>
                <c:pt idx="16">
                  <c:v>8.4</c:v>
                </c:pt>
                <c:pt idx="17">
                  <c:v>8.4</c:v>
                </c:pt>
                <c:pt idx="18">
                  <c:v>9.1</c:v>
                </c:pt>
                <c:pt idx="19">
                  <c:v>10</c:v>
                </c:pt>
                <c:pt idx="20">
                  <c:v>9.9</c:v>
                </c:pt>
                <c:pt idx="21">
                  <c:v>12.3</c:v>
                </c:pt>
                <c:pt idx="22">
                  <c:v>9</c:v>
                </c:pt>
                <c:pt idx="23">
                  <c:v>11</c:v>
                </c:pt>
                <c:pt idx="24">
                  <c:v>11</c:v>
                </c:pt>
                <c:pt idx="25">
                  <c:v>11.1</c:v>
                </c:pt>
                <c:pt idx="26">
                  <c:v>9.1</c:v>
                </c:pt>
                <c:pt idx="27">
                  <c:v>7.8</c:v>
                </c:pt>
                <c:pt idx="28">
                  <c:v>10.2</c:v>
                </c:pt>
                <c:pt idx="29">
                  <c:v>11.3</c:v>
                </c:pt>
              </c:numCache>
            </c:numRef>
          </c:val>
          <c:smooth val="0"/>
        </c:ser>
        <c:marker val="1"/>
        <c:axId val="22347803"/>
        <c:axId val="66912500"/>
      </c:lineChart>
      <c:catAx>
        <c:axId val="2234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12500"/>
        <c:crosses val="autoZero"/>
        <c:auto val="1"/>
        <c:lblOffset val="100"/>
        <c:noMultiLvlLbl val="0"/>
      </c:catAx>
      <c:valAx>
        <c:axId val="6691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23478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11.8</c:v>
                </c:pt>
                <c:pt idx="5">
                  <c:v>6.7</c:v>
                </c:pt>
                <c:pt idx="6">
                  <c:v>0.2</c:v>
                </c:pt>
                <c:pt idx="7">
                  <c:v>1.2</c:v>
                </c:pt>
                <c:pt idx="8">
                  <c:v>0.9</c:v>
                </c:pt>
                <c:pt idx="9">
                  <c:v>0</c:v>
                </c:pt>
                <c:pt idx="10">
                  <c:v>6.1</c:v>
                </c:pt>
                <c:pt idx="11">
                  <c:v>1.3</c:v>
                </c:pt>
                <c:pt idx="12">
                  <c:v>5.7</c:v>
                </c:pt>
                <c:pt idx="13">
                  <c:v>0.2</c:v>
                </c:pt>
                <c:pt idx="14">
                  <c:v>1.7</c:v>
                </c:pt>
                <c:pt idx="15">
                  <c:v>0</c:v>
                </c:pt>
                <c:pt idx="16">
                  <c:v>2.2</c:v>
                </c:pt>
                <c:pt idx="17">
                  <c:v>0</c:v>
                </c:pt>
                <c:pt idx="18">
                  <c:v>4.1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65341589"/>
        <c:axId val="51203390"/>
      </c:barChart>
      <c:catAx>
        <c:axId val="65341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03390"/>
        <c:crosses val="autoZero"/>
        <c:auto val="1"/>
        <c:lblOffset val="100"/>
        <c:noMultiLvlLbl val="0"/>
      </c:catAx>
      <c:valAx>
        <c:axId val="51203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53415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7.1</c:v>
                </c:pt>
                <c:pt idx="1">
                  <c:v>4.3</c:v>
                </c:pt>
                <c:pt idx="2">
                  <c:v>3.4</c:v>
                </c:pt>
                <c:pt idx="3">
                  <c:v>7.4</c:v>
                </c:pt>
                <c:pt idx="4">
                  <c:v>8.7</c:v>
                </c:pt>
                <c:pt idx="5">
                  <c:v>0.1</c:v>
                </c:pt>
                <c:pt idx="6">
                  <c:v>5.2</c:v>
                </c:pt>
                <c:pt idx="7">
                  <c:v>5.5</c:v>
                </c:pt>
                <c:pt idx="8">
                  <c:v>5.2</c:v>
                </c:pt>
                <c:pt idx="9">
                  <c:v>1.9</c:v>
                </c:pt>
                <c:pt idx="10">
                  <c:v>0.3</c:v>
                </c:pt>
                <c:pt idx="11">
                  <c:v>3.9</c:v>
                </c:pt>
                <c:pt idx="12">
                  <c:v>3</c:v>
                </c:pt>
                <c:pt idx="13">
                  <c:v>2.8</c:v>
                </c:pt>
                <c:pt idx="14">
                  <c:v>0</c:v>
                </c:pt>
                <c:pt idx="15">
                  <c:v>5.9</c:v>
                </c:pt>
                <c:pt idx="16">
                  <c:v>0</c:v>
                </c:pt>
                <c:pt idx="17">
                  <c:v>3.4</c:v>
                </c:pt>
                <c:pt idx="18">
                  <c:v>1.7</c:v>
                </c:pt>
                <c:pt idx="19">
                  <c:v>2.5</c:v>
                </c:pt>
                <c:pt idx="20">
                  <c:v>4.4</c:v>
                </c:pt>
                <c:pt idx="21">
                  <c:v>6.3</c:v>
                </c:pt>
                <c:pt idx="22">
                  <c:v>0</c:v>
                </c:pt>
                <c:pt idx="23">
                  <c:v>3</c:v>
                </c:pt>
                <c:pt idx="24">
                  <c:v>1.4</c:v>
                </c:pt>
                <c:pt idx="25">
                  <c:v>2.7</c:v>
                </c:pt>
                <c:pt idx="26">
                  <c:v>5.5</c:v>
                </c:pt>
                <c:pt idx="27">
                  <c:v>5</c:v>
                </c:pt>
                <c:pt idx="28">
                  <c:v>7</c:v>
                </c:pt>
              </c:numCache>
            </c:numRef>
          </c:val>
        </c:ser>
        <c:axId val="58177327"/>
        <c:axId val="53833896"/>
      </c:barChart>
      <c:catAx>
        <c:axId val="58177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33896"/>
        <c:crosses val="autoZero"/>
        <c:auto val="1"/>
        <c:lblOffset val="100"/>
        <c:noMultiLvlLbl val="0"/>
      </c:catAx>
      <c:valAx>
        <c:axId val="53833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81773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2.4</c:v>
                </c:pt>
                <c:pt idx="1">
                  <c:v>5.1</c:v>
                </c:pt>
                <c:pt idx="2">
                  <c:v>7.1</c:v>
                </c:pt>
                <c:pt idx="3">
                  <c:v>4.5</c:v>
                </c:pt>
                <c:pt idx="4">
                  <c:v>4.3</c:v>
                </c:pt>
                <c:pt idx="5">
                  <c:v>7.5</c:v>
                </c:pt>
                <c:pt idx="6">
                  <c:v>3.1</c:v>
                </c:pt>
                <c:pt idx="7">
                  <c:v>-0.1</c:v>
                </c:pt>
                <c:pt idx="8">
                  <c:v>0.6</c:v>
                </c:pt>
                <c:pt idx="9">
                  <c:v>2.6</c:v>
                </c:pt>
                <c:pt idx="10">
                  <c:v>5.1</c:v>
                </c:pt>
                <c:pt idx="11">
                  <c:v>11.8</c:v>
                </c:pt>
                <c:pt idx="12">
                  <c:v>11.3</c:v>
                </c:pt>
                <c:pt idx="13">
                  <c:v>7.4</c:v>
                </c:pt>
                <c:pt idx="14">
                  <c:v>-1.1</c:v>
                </c:pt>
                <c:pt idx="15">
                  <c:v>3.4</c:v>
                </c:pt>
                <c:pt idx="16">
                  <c:v>6</c:v>
                </c:pt>
                <c:pt idx="17">
                  <c:v>4.9</c:v>
                </c:pt>
                <c:pt idx="18">
                  <c:v>5</c:v>
                </c:pt>
                <c:pt idx="19">
                  <c:v>8.6</c:v>
                </c:pt>
                <c:pt idx="20">
                  <c:v>5.8</c:v>
                </c:pt>
                <c:pt idx="21">
                  <c:v>6.7</c:v>
                </c:pt>
                <c:pt idx="22">
                  <c:v>5.4</c:v>
                </c:pt>
                <c:pt idx="23">
                  <c:v>8</c:v>
                </c:pt>
                <c:pt idx="24">
                  <c:v>7.1</c:v>
                </c:pt>
                <c:pt idx="25">
                  <c:v>9.7</c:v>
                </c:pt>
                <c:pt idx="26">
                  <c:v>4.9</c:v>
                </c:pt>
                <c:pt idx="27">
                  <c:v>2.8</c:v>
                </c:pt>
                <c:pt idx="28">
                  <c:v>6.7</c:v>
                </c:pt>
                <c:pt idx="29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14743017"/>
        <c:axId val="65578290"/>
      </c:lineChart>
      <c:catAx>
        <c:axId val="14743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78290"/>
        <c:crosses val="autoZero"/>
        <c:auto val="1"/>
        <c:lblOffset val="100"/>
        <c:noMultiLvlLbl val="0"/>
      </c:catAx>
      <c:valAx>
        <c:axId val="65578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47430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13.1</c:v>
                </c:pt>
                <c:pt idx="1">
                  <c:v>15.1</c:v>
                </c:pt>
                <c:pt idx="2">
                  <c:v>15.1</c:v>
                </c:pt>
                <c:pt idx="3">
                  <c:v>14.5</c:v>
                </c:pt>
                <c:pt idx="4">
                  <c:v>13.6</c:v>
                </c:pt>
                <c:pt idx="5">
                  <c:v>14.2</c:v>
                </c:pt>
                <c:pt idx="6">
                  <c:v>11.8</c:v>
                </c:pt>
                <c:pt idx="7">
                  <c:v>10.2</c:v>
                </c:pt>
                <c:pt idx="8">
                  <c:v>12.6</c:v>
                </c:pt>
                <c:pt idx="9">
                  <c:v>10.1</c:v>
                </c:pt>
                <c:pt idx="10">
                  <c:v>12.3</c:v>
                </c:pt>
                <c:pt idx="11">
                  <c:v>13.5</c:v>
                </c:pt>
                <c:pt idx="12">
                  <c:v>15.1</c:v>
                </c:pt>
                <c:pt idx="13">
                  <c:v>14.2</c:v>
                </c:pt>
                <c:pt idx="14">
                  <c:v>10.9</c:v>
                </c:pt>
                <c:pt idx="15">
                  <c:v>9.3</c:v>
                </c:pt>
                <c:pt idx="16">
                  <c:v>9.5</c:v>
                </c:pt>
                <c:pt idx="17">
                  <c:v>11</c:v>
                </c:pt>
                <c:pt idx="18">
                  <c:v>10.7</c:v>
                </c:pt>
                <c:pt idx="19">
                  <c:v>12.8</c:v>
                </c:pt>
                <c:pt idx="20">
                  <c:v>12.1</c:v>
                </c:pt>
                <c:pt idx="21">
                  <c:v>16.1</c:v>
                </c:pt>
                <c:pt idx="22">
                  <c:v>14.4</c:v>
                </c:pt>
                <c:pt idx="23">
                  <c:v>14.5</c:v>
                </c:pt>
                <c:pt idx="24">
                  <c:v>14</c:v>
                </c:pt>
                <c:pt idx="25">
                  <c:v>13.4</c:v>
                </c:pt>
                <c:pt idx="26">
                  <c:v>13.3</c:v>
                </c:pt>
                <c:pt idx="27">
                  <c:v>12.7</c:v>
                </c:pt>
                <c:pt idx="28">
                  <c:v>12.9</c:v>
                </c:pt>
                <c:pt idx="29">
                  <c:v>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13.5</c:v>
                </c:pt>
                <c:pt idx="1">
                  <c:v>15</c:v>
                </c:pt>
                <c:pt idx="2">
                  <c:v>15.9</c:v>
                </c:pt>
                <c:pt idx="3">
                  <c:v>15</c:v>
                </c:pt>
                <c:pt idx="4">
                  <c:v>15</c:v>
                </c:pt>
                <c:pt idx="5">
                  <c:v>15.5</c:v>
                </c:pt>
                <c:pt idx="6">
                  <c:v>12.4</c:v>
                </c:pt>
                <c:pt idx="7">
                  <c:v>11.3</c:v>
                </c:pt>
                <c:pt idx="8">
                  <c:v>12.4</c:v>
                </c:pt>
                <c:pt idx="9">
                  <c:v>1.5714285714285714</c:v>
                </c:pt>
                <c:pt idx="10">
                  <c:v>12.8</c:v>
                </c:pt>
                <c:pt idx="11">
                  <c:v>13.9</c:v>
                </c:pt>
                <c:pt idx="12">
                  <c:v>15.6</c:v>
                </c:pt>
                <c:pt idx="13">
                  <c:v>13.9</c:v>
                </c:pt>
                <c:pt idx="14">
                  <c:v>11.4</c:v>
                </c:pt>
                <c:pt idx="15">
                  <c:v>10</c:v>
                </c:pt>
                <c:pt idx="16">
                  <c:v>11</c:v>
                </c:pt>
                <c:pt idx="17">
                  <c:v>11.5</c:v>
                </c:pt>
                <c:pt idx="18">
                  <c:v>11.5</c:v>
                </c:pt>
                <c:pt idx="19">
                  <c:v>12.9</c:v>
                </c:pt>
                <c:pt idx="20">
                  <c:v>12.9</c:v>
                </c:pt>
                <c:pt idx="21">
                  <c:v>15</c:v>
                </c:pt>
                <c:pt idx="22">
                  <c:v>14.4</c:v>
                </c:pt>
                <c:pt idx="23">
                  <c:v>14.3</c:v>
                </c:pt>
                <c:pt idx="24">
                  <c:v>14.2</c:v>
                </c:pt>
                <c:pt idx="25">
                  <c:v>14.2</c:v>
                </c:pt>
                <c:pt idx="26">
                  <c:v>14</c:v>
                </c:pt>
                <c:pt idx="27">
                  <c:v>13</c:v>
                </c:pt>
                <c:pt idx="28">
                  <c:v>13.1</c:v>
                </c:pt>
                <c:pt idx="29">
                  <c:v>14.1</c:v>
                </c:pt>
              </c:numCache>
            </c:numRef>
          </c:val>
          <c:smooth val="0"/>
        </c:ser>
        <c:marker val="1"/>
        <c:axId val="53333699"/>
        <c:axId val="10241244"/>
      </c:lineChart>
      <c:catAx>
        <c:axId val="5333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41244"/>
        <c:crosses val="autoZero"/>
        <c:auto val="1"/>
        <c:lblOffset val="100"/>
        <c:noMultiLvlLbl val="0"/>
      </c:catAx>
      <c:valAx>
        <c:axId val="1024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33336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15.9</c:v>
                </c:pt>
                <c:pt idx="1">
                  <c:v>15.7</c:v>
                </c:pt>
                <c:pt idx="2">
                  <c:v>15.7</c:v>
                </c:pt>
                <c:pt idx="3">
                  <c:v>15.7</c:v>
                </c:pt>
                <c:pt idx="4">
                  <c:v>15.7</c:v>
                </c:pt>
                <c:pt idx="5">
                  <c:v>15.8</c:v>
                </c:pt>
                <c:pt idx="6">
                  <c:v>15.7</c:v>
                </c:pt>
                <c:pt idx="7">
                  <c:v>15.6</c:v>
                </c:pt>
                <c:pt idx="8">
                  <c:v>15.3</c:v>
                </c:pt>
                <c:pt idx="9">
                  <c:v>15.1</c:v>
                </c:pt>
                <c:pt idx="10">
                  <c:v>15</c:v>
                </c:pt>
                <c:pt idx="11">
                  <c:v>14.9</c:v>
                </c:pt>
                <c:pt idx="12">
                  <c:v>14.9</c:v>
                </c:pt>
                <c:pt idx="13">
                  <c:v>14.8</c:v>
                </c:pt>
                <c:pt idx="14">
                  <c:v>14.7</c:v>
                </c:pt>
                <c:pt idx="15">
                  <c:v>14.6</c:v>
                </c:pt>
                <c:pt idx="16">
                  <c:v>14.5</c:v>
                </c:pt>
                <c:pt idx="17">
                  <c:v>14.2</c:v>
                </c:pt>
                <c:pt idx="18">
                  <c:v>14.1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14.1</c:v>
                </c:pt>
                <c:pt idx="23">
                  <c:v>14.2</c:v>
                </c:pt>
                <c:pt idx="24">
                  <c:v>14.3</c:v>
                </c:pt>
                <c:pt idx="25">
                  <c:v>14.4</c:v>
                </c:pt>
                <c:pt idx="26">
                  <c:v>14.5</c:v>
                </c:pt>
                <c:pt idx="27">
                  <c:v>14.4</c:v>
                </c:pt>
                <c:pt idx="28">
                  <c:v>14.4</c:v>
                </c:pt>
                <c:pt idx="29">
                  <c:v>14.3</c:v>
                </c:pt>
              </c:numCache>
            </c:numRef>
          </c:val>
          <c:smooth val="0"/>
        </c:ser>
        <c:marker val="1"/>
        <c:axId val="25062333"/>
        <c:axId val="24234406"/>
      </c:lineChart>
      <c:catAx>
        <c:axId val="25062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34406"/>
        <c:crosses val="autoZero"/>
        <c:auto val="1"/>
        <c:lblOffset val="100"/>
        <c:noMultiLvlLbl val="0"/>
      </c:catAx>
      <c:valAx>
        <c:axId val="24234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50623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1030.3307897058748</c:v>
                </c:pt>
                <c:pt idx="1">
                  <c:v>1027.4665536437326</c:v>
                </c:pt>
                <c:pt idx="2">
                  <c:v>1028.2176968739352</c:v>
                </c:pt>
                <c:pt idx="3">
                  <c:v>1022.9827064489862</c:v>
                </c:pt>
                <c:pt idx="4">
                  <c:v>1013.6459462091441</c:v>
                </c:pt>
                <c:pt idx="5">
                  <c:v>1008.0996281264808</c:v>
                </c:pt>
                <c:pt idx="6">
                  <c:v>1012.0250665153657</c:v>
                </c:pt>
                <c:pt idx="7">
                  <c:v>1016.7333959394063</c:v>
                </c:pt>
                <c:pt idx="8">
                  <c:v>1016.3261182299224</c:v>
                </c:pt>
                <c:pt idx="9">
                  <c:v>1021.2972103355372</c:v>
                </c:pt>
                <c:pt idx="10">
                  <c:v>1022.7368977478715</c:v>
                </c:pt>
                <c:pt idx="11">
                  <c:v>1019.1866663013636</c:v>
                </c:pt>
                <c:pt idx="12">
                  <c:v>1018.6455254845074</c:v>
                </c:pt>
                <c:pt idx="13">
                  <c:v>1017.3400447740486</c:v>
                </c:pt>
                <c:pt idx="14">
                  <c:v>1007.1327109974251</c:v>
                </c:pt>
                <c:pt idx="15">
                  <c:v>999.7577799208063</c:v>
                </c:pt>
                <c:pt idx="16">
                  <c:v>999.6964763047101</c:v>
                </c:pt>
                <c:pt idx="17">
                  <c:v>1002.0056628328175</c:v>
                </c:pt>
                <c:pt idx="18">
                  <c:v>1007.266461024781</c:v>
                </c:pt>
                <c:pt idx="19">
                  <c:v>1017.4549028954324</c:v>
                </c:pt>
                <c:pt idx="20">
                  <c:v>1021.4272625298869</c:v>
                </c:pt>
                <c:pt idx="21">
                  <c:v>1027.7854635207254</c:v>
                </c:pt>
                <c:pt idx="22">
                  <c:v>1025.778029265882</c:v>
                </c:pt>
                <c:pt idx="23">
                  <c:v>1016.5788176700069</c:v>
                </c:pt>
                <c:pt idx="24">
                  <c:v>1011.5708387561615</c:v>
                </c:pt>
                <c:pt idx="25">
                  <c:v>1018.014344642561</c:v>
                </c:pt>
                <c:pt idx="26">
                  <c:v>1017.4950358242471</c:v>
                </c:pt>
                <c:pt idx="27">
                  <c:v>1011.2638904473929</c:v>
                </c:pt>
                <c:pt idx="28">
                  <c:v>1010.3872104625167</c:v>
                </c:pt>
                <c:pt idx="29">
                  <c:v>1007.9165489555933</c:v>
                </c:pt>
              </c:numCache>
            </c:numRef>
          </c:val>
          <c:smooth val="0"/>
        </c:ser>
        <c:marker val="1"/>
        <c:axId val="16783063"/>
        <c:axId val="16829840"/>
      </c:lineChart>
      <c:catAx>
        <c:axId val="16783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29840"/>
        <c:crosses val="autoZero"/>
        <c:auto val="1"/>
        <c:lblOffset val="100"/>
        <c:noMultiLvlLbl val="0"/>
      </c:catAx>
      <c:valAx>
        <c:axId val="16829840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678306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10.129532687151139</c:v>
                </c:pt>
                <c:pt idx="1">
                  <c:v>13.018194555456255</c:v>
                </c:pt>
                <c:pt idx="2">
                  <c:v>15.081998131455023</c:v>
                </c:pt>
                <c:pt idx="3">
                  <c:v>16.402126880717216</c:v>
                </c:pt>
                <c:pt idx="4">
                  <c:v>13.236195428022317</c:v>
                </c:pt>
                <c:pt idx="5">
                  <c:v>11.913334368315665</c:v>
                </c:pt>
                <c:pt idx="6">
                  <c:v>10.784607724970783</c:v>
                </c:pt>
                <c:pt idx="7">
                  <c:v>8.874577370453268</c:v>
                </c:pt>
                <c:pt idx="8">
                  <c:v>10.899999999999999</c:v>
                </c:pt>
                <c:pt idx="9">
                  <c:v>10.013293243616618</c:v>
                </c:pt>
                <c:pt idx="10">
                  <c:v>11.459661178942861</c:v>
                </c:pt>
                <c:pt idx="11">
                  <c:v>12.616779915174188</c:v>
                </c:pt>
                <c:pt idx="12">
                  <c:v>13.260485445546555</c:v>
                </c:pt>
                <c:pt idx="13">
                  <c:v>9.815815684488214</c:v>
                </c:pt>
                <c:pt idx="14">
                  <c:v>9.30901457163772</c:v>
                </c:pt>
                <c:pt idx="15">
                  <c:v>7.371822622746291</c:v>
                </c:pt>
                <c:pt idx="16">
                  <c:v>6.372852295518378</c:v>
                </c:pt>
                <c:pt idx="17">
                  <c:v>9.604193757932356</c:v>
                </c:pt>
                <c:pt idx="18">
                  <c:v>8.151294558461657</c:v>
                </c:pt>
                <c:pt idx="19">
                  <c:v>11.517904335127872</c:v>
                </c:pt>
                <c:pt idx="20">
                  <c:v>9.970263898755324</c:v>
                </c:pt>
                <c:pt idx="21">
                  <c:v>16.26934637325037</c:v>
                </c:pt>
                <c:pt idx="22">
                  <c:v>14.899999999999999</c:v>
                </c:pt>
                <c:pt idx="23">
                  <c:v>13.864641327150164</c:v>
                </c:pt>
                <c:pt idx="24">
                  <c:v>12.996628494343232</c:v>
                </c:pt>
                <c:pt idx="25">
                  <c:v>9.118980207537282</c:v>
                </c:pt>
                <c:pt idx="26">
                  <c:v>10.769500934821906</c:v>
                </c:pt>
                <c:pt idx="27">
                  <c:v>10.425075543109722</c:v>
                </c:pt>
                <c:pt idx="28">
                  <c:v>11.413246737969374</c:v>
                </c:pt>
                <c:pt idx="29">
                  <c:v>12.203980843058991</c:v>
                </c:pt>
              </c:numCache>
            </c:numRef>
          </c:val>
          <c:smooth val="0"/>
        </c:ser>
        <c:marker val="1"/>
        <c:axId val="17250833"/>
        <c:axId val="21039770"/>
      </c:lineChart>
      <c:catAx>
        <c:axId val="17250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39770"/>
        <c:crosses val="autoZero"/>
        <c:auto val="1"/>
        <c:lblOffset val="100"/>
        <c:noMultiLvlLbl val="0"/>
      </c:catAx>
      <c:valAx>
        <c:axId val="21039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72508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9a6bc25-e56a-48bb-a66c-da267e3c1c66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36b575f-9e5e-4707-a43e-6bd545e0e90c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0.03525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89c02d7-bf31-48c3-903b-bd243bd8f1a1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44805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5db307e-081d-4424-8287-123951f9f9c4}" type="TxLink">
            <a:rPr lang="en-US" cap="none" sz="1000" b="0" i="0" u="none" baseline="0">
              <a:latin typeface="Arial"/>
              <a:ea typeface="Arial"/>
              <a:cs typeface="Arial"/>
            </a:rPr>
            <a:t>7.1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8550333-8baf-43fe-81c7-2680ec2485ec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0.024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89c947a-4b11-4579-a787-3a094b7c3e7a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0.026</cdr:y>
    </cdr:from>
    <cdr:to>
      <cdr:x>0.914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5377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4e7e68a-be95-4763-ac15-63c33ad3e93e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0.02825</cdr:y>
    </cdr:from>
    <cdr:to>
      <cdr:x>0.90575</cdr:x>
      <cdr:y>0.06425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24a2c53-0f11-4535-b4fc-fb957bc12a93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88e54e5-2186-4f10-bcac-deab2e989058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R2" sqref="R2"/>
      <selection pane="bottomLeft" activeCell="S21" sqref="S2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106</v>
      </c>
      <c r="R4" s="60">
        <v>2013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14.7</v>
      </c>
      <c r="C9" s="65">
        <v>12.3</v>
      </c>
      <c r="D9" s="65">
        <v>19.1</v>
      </c>
      <c r="E9" s="65">
        <v>7.6</v>
      </c>
      <c r="F9" s="66">
        <f aca="true" t="shared" si="0" ref="F9:F38">AVERAGE(D9:E9)</f>
        <v>13.350000000000001</v>
      </c>
      <c r="G9" s="67">
        <f>100*(AJ9/AH9)</f>
        <v>74.05410723880554</v>
      </c>
      <c r="H9" s="67">
        <f aca="true" t="shared" si="1" ref="H9:H38">AK9</f>
        <v>10.129532687151139</v>
      </c>
      <c r="I9" s="68">
        <v>2.4</v>
      </c>
      <c r="J9" s="66"/>
      <c r="K9" s="68">
        <v>13.1</v>
      </c>
      <c r="L9" s="65">
        <v>13.5</v>
      </c>
      <c r="M9" s="65"/>
      <c r="N9" s="65">
        <v>15.9</v>
      </c>
      <c r="O9" s="66">
        <v>15.9</v>
      </c>
      <c r="P9" s="69" t="s">
        <v>104</v>
      </c>
      <c r="Q9" s="70">
        <v>25</v>
      </c>
      <c r="R9" s="67">
        <v>7.1</v>
      </c>
      <c r="S9" s="67"/>
      <c r="T9" s="67">
        <v>0</v>
      </c>
      <c r="U9" s="67"/>
      <c r="V9" s="71">
        <v>4</v>
      </c>
      <c r="W9" s="64">
        <v>1020</v>
      </c>
      <c r="X9" s="121">
        <f aca="true" t="shared" si="2" ref="X9:X38">W9+AU17</f>
        <v>1030.3307897058748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16.717824157058523</v>
      </c>
      <c r="AI9">
        <f aca="true" t="shared" si="5" ref="AI9:AI39">IF(W9&gt;=0,6.107*EXP(17.38*(C9/(239+C9))),6.107*EXP(22.44*(C9/(272.4+C9))))</f>
        <v>14.297835429263056</v>
      </c>
      <c r="AJ9">
        <f aca="true" t="shared" si="6" ref="AJ9:AJ39">IF(C9&gt;=0,AI9-(0.000799*1000*(B9-C9)),AI9-(0.00072*1000*(B9-C9)))</f>
        <v>12.380235429263058</v>
      </c>
      <c r="AK9">
        <f>239*LN(AJ9/6.107)/(17.38-LN(AJ9/6.107))</f>
        <v>10.129532687151139</v>
      </c>
      <c r="AM9">
        <f>COUNTIF(V9:V39,"&lt;1")</f>
        <v>1</v>
      </c>
      <c r="AN9">
        <f>COUNTIF(E9:E39,"&lt;0")</f>
        <v>0</v>
      </c>
      <c r="AO9">
        <f>COUNTIF(I9:I39,"&lt;0")</f>
        <v>2</v>
      </c>
      <c r="AP9">
        <f>COUNTIF(Q9:Q39,"&gt;=39")</f>
        <v>0</v>
      </c>
    </row>
    <row r="10" spans="1:37" ht="12.75">
      <c r="A10" s="72">
        <v>2</v>
      </c>
      <c r="B10" s="73">
        <v>15.7</v>
      </c>
      <c r="C10" s="74">
        <v>14.2</v>
      </c>
      <c r="D10" s="74">
        <v>23.1</v>
      </c>
      <c r="E10" s="74">
        <v>10.6</v>
      </c>
      <c r="F10" s="75">
        <f t="shared" si="0"/>
        <v>16.85</v>
      </c>
      <c r="G10" s="67">
        <f aca="true" t="shared" si="7" ref="G10:G38">100*(AJ10/AH10)</f>
        <v>84.06786497088201</v>
      </c>
      <c r="H10" s="76">
        <f t="shared" si="1"/>
        <v>13.018194555456255</v>
      </c>
      <c r="I10" s="77">
        <v>5.1</v>
      </c>
      <c r="J10" s="75"/>
      <c r="K10" s="77">
        <v>15.1</v>
      </c>
      <c r="L10" s="74">
        <v>15</v>
      </c>
      <c r="M10" s="74"/>
      <c r="N10" s="74">
        <v>15.7</v>
      </c>
      <c r="O10" s="75">
        <v>15.7</v>
      </c>
      <c r="P10" s="78" t="s">
        <v>105</v>
      </c>
      <c r="Q10" s="79">
        <v>21</v>
      </c>
      <c r="R10" s="76">
        <v>4.3</v>
      </c>
      <c r="S10" s="76"/>
      <c r="T10" s="76">
        <v>0</v>
      </c>
      <c r="U10" s="76"/>
      <c r="V10" s="80">
        <v>8</v>
      </c>
      <c r="W10" s="73">
        <v>1017.2</v>
      </c>
      <c r="X10" s="121">
        <f t="shared" si="2"/>
        <v>1027.4665536437326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17.82779541421407</v>
      </c>
      <c r="AI10">
        <f t="shared" si="5"/>
        <v>16.185946976106578</v>
      </c>
      <c r="AJ10">
        <f t="shared" si="6"/>
        <v>14.987446976106579</v>
      </c>
      <c r="AK10">
        <f aca="true" t="shared" si="12" ref="AK10:AK39">239*LN(AJ10/6.107)/(17.38-LN(AJ10/6.107))</f>
        <v>13.018194555456255</v>
      </c>
    </row>
    <row r="11" spans="1:37" ht="12.75">
      <c r="A11" s="63">
        <v>3</v>
      </c>
      <c r="B11" s="64">
        <v>17.3</v>
      </c>
      <c r="C11" s="65">
        <v>16</v>
      </c>
      <c r="D11" s="65">
        <v>23.2</v>
      </c>
      <c r="E11" s="65">
        <v>10.3</v>
      </c>
      <c r="F11" s="66">
        <f t="shared" si="0"/>
        <v>16.75</v>
      </c>
      <c r="G11" s="67">
        <f t="shared" si="7"/>
        <v>86.80747914547963</v>
      </c>
      <c r="H11" s="67">
        <f t="shared" si="1"/>
        <v>15.081998131455023</v>
      </c>
      <c r="I11" s="68">
        <v>7.1</v>
      </c>
      <c r="J11" s="66"/>
      <c r="K11" s="68">
        <v>15.1</v>
      </c>
      <c r="L11" s="65">
        <v>15.9</v>
      </c>
      <c r="M11" s="65"/>
      <c r="N11" s="65">
        <v>15.9</v>
      </c>
      <c r="O11" s="66">
        <v>15.7</v>
      </c>
      <c r="P11" s="69" t="s">
        <v>105</v>
      </c>
      <c r="Q11" s="70">
        <v>10</v>
      </c>
      <c r="R11" s="67">
        <v>3.4</v>
      </c>
      <c r="S11" s="67"/>
      <c r="T11" s="67">
        <v>0</v>
      </c>
      <c r="U11" s="67"/>
      <c r="V11" s="71">
        <v>8</v>
      </c>
      <c r="W11" s="64">
        <v>1018</v>
      </c>
      <c r="X11" s="121">
        <f t="shared" si="2"/>
        <v>1028.2176968739352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19.73845377594393</v>
      </c>
      <c r="AI11">
        <f t="shared" si="5"/>
        <v>18.173154145192665</v>
      </c>
      <c r="AJ11">
        <f t="shared" si="6"/>
        <v>17.134454145192663</v>
      </c>
      <c r="AK11">
        <f t="shared" si="12"/>
        <v>15.081998131455023</v>
      </c>
    </row>
    <row r="12" spans="1:37" ht="12.75">
      <c r="A12" s="72">
        <v>4</v>
      </c>
      <c r="B12" s="73">
        <v>19.7</v>
      </c>
      <c r="C12" s="74">
        <v>17.7</v>
      </c>
      <c r="D12" s="74">
        <v>26</v>
      </c>
      <c r="E12" s="74">
        <v>9</v>
      </c>
      <c r="F12" s="75">
        <f t="shared" si="0"/>
        <v>17.5</v>
      </c>
      <c r="G12" s="67">
        <f t="shared" si="7"/>
        <v>81.27519681723665</v>
      </c>
      <c r="H12" s="76">
        <f t="shared" si="1"/>
        <v>16.402126880717216</v>
      </c>
      <c r="I12" s="77">
        <v>4.5</v>
      </c>
      <c r="J12" s="75"/>
      <c r="K12" s="77">
        <v>14.5</v>
      </c>
      <c r="L12" s="74">
        <v>15</v>
      </c>
      <c r="M12" s="74"/>
      <c r="N12" s="74">
        <v>16</v>
      </c>
      <c r="O12" s="75">
        <v>15.7</v>
      </c>
      <c r="P12" s="78" t="s">
        <v>108</v>
      </c>
      <c r="Q12" s="79">
        <v>16</v>
      </c>
      <c r="R12" s="76">
        <v>7.4</v>
      </c>
      <c r="S12" s="76"/>
      <c r="T12" s="76">
        <v>0</v>
      </c>
      <c r="U12" s="76"/>
      <c r="V12" s="80">
        <v>0</v>
      </c>
      <c r="W12" s="73">
        <v>1012.9</v>
      </c>
      <c r="X12" s="121">
        <f t="shared" si="2"/>
        <v>1022.9827064489862</v>
      </c>
      <c r="Y12" s="127">
        <v>0</v>
      </c>
      <c r="Z12" s="134">
        <v>0</v>
      </c>
      <c r="AA12" s="127">
        <v>0</v>
      </c>
      <c r="AB12">
        <f t="shared" si="8"/>
        <v>4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22.94092235862197</v>
      </c>
      <c r="AI12">
        <f t="shared" si="5"/>
        <v>20.243279798659454</v>
      </c>
      <c r="AJ12">
        <f t="shared" si="6"/>
        <v>18.645279798659455</v>
      </c>
      <c r="AK12">
        <f t="shared" si="12"/>
        <v>16.402126880717216</v>
      </c>
    </row>
    <row r="13" spans="1:37" ht="12.75">
      <c r="A13" s="63">
        <v>5</v>
      </c>
      <c r="B13" s="64">
        <v>15.2</v>
      </c>
      <c r="C13" s="65">
        <v>14.1</v>
      </c>
      <c r="D13" s="65">
        <v>22.5</v>
      </c>
      <c r="E13" s="65">
        <v>9.1</v>
      </c>
      <c r="F13" s="66">
        <f t="shared" si="0"/>
        <v>15.8</v>
      </c>
      <c r="G13" s="67">
        <f t="shared" si="7"/>
        <v>88.05379733685751</v>
      </c>
      <c r="H13" s="67">
        <f t="shared" si="1"/>
        <v>13.236195428022317</v>
      </c>
      <c r="I13" s="68">
        <v>4.3</v>
      </c>
      <c r="J13" s="66"/>
      <c r="K13" s="68">
        <v>13.6</v>
      </c>
      <c r="L13" s="65">
        <v>15</v>
      </c>
      <c r="M13" s="65"/>
      <c r="N13" s="65">
        <v>16.1</v>
      </c>
      <c r="O13" s="66">
        <v>15.7</v>
      </c>
      <c r="P13" s="69" t="s">
        <v>109</v>
      </c>
      <c r="Q13" s="70">
        <v>15</v>
      </c>
      <c r="R13" s="67">
        <v>8.7</v>
      </c>
      <c r="S13" s="67"/>
      <c r="T13" s="67">
        <v>11.8</v>
      </c>
      <c r="U13" s="67"/>
      <c r="V13" s="71">
        <v>2</v>
      </c>
      <c r="W13" s="64">
        <v>1003.5</v>
      </c>
      <c r="X13" s="121">
        <f t="shared" si="2"/>
        <v>1013.6459462091441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5</v>
      </c>
      <c r="AF13">
        <f t="shared" si="4"/>
        <v>5</v>
      </c>
      <c r="AH13">
        <f t="shared" si="11"/>
        <v>17.264982952894922</v>
      </c>
      <c r="AI13">
        <f t="shared" si="5"/>
        <v>16.081373099585093</v>
      </c>
      <c r="AJ13">
        <f t="shared" si="6"/>
        <v>15.202473099585093</v>
      </c>
      <c r="AK13">
        <f t="shared" si="12"/>
        <v>13.236195428022317</v>
      </c>
    </row>
    <row r="14" spans="1:37" ht="12.75">
      <c r="A14" s="72">
        <v>6</v>
      </c>
      <c r="B14" s="73">
        <v>12.1</v>
      </c>
      <c r="C14" s="74">
        <v>12</v>
      </c>
      <c r="D14" s="74">
        <v>14.1</v>
      </c>
      <c r="E14" s="74">
        <v>11.8</v>
      </c>
      <c r="F14" s="75">
        <f t="shared" si="0"/>
        <v>12.95</v>
      </c>
      <c r="G14" s="67">
        <f t="shared" si="7"/>
        <v>98.77687186037622</v>
      </c>
      <c r="H14" s="76">
        <f t="shared" si="1"/>
        <v>11.913334368315665</v>
      </c>
      <c r="I14" s="77">
        <v>7.5</v>
      </c>
      <c r="J14" s="75"/>
      <c r="K14" s="77">
        <v>14.2</v>
      </c>
      <c r="L14" s="74">
        <v>15.5</v>
      </c>
      <c r="M14" s="74"/>
      <c r="N14" s="74">
        <v>16.1</v>
      </c>
      <c r="O14" s="75">
        <v>15.8</v>
      </c>
      <c r="P14" s="78" t="s">
        <v>110</v>
      </c>
      <c r="Q14" s="79">
        <v>14</v>
      </c>
      <c r="R14" s="76">
        <v>0.1</v>
      </c>
      <c r="S14" s="76"/>
      <c r="T14" s="76">
        <v>6.7</v>
      </c>
      <c r="U14" s="76"/>
      <c r="V14" s="80">
        <v>8</v>
      </c>
      <c r="W14" s="73">
        <v>997.9</v>
      </c>
      <c r="X14" s="121">
        <f t="shared" si="2"/>
        <v>1008.0996281264808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14.110830506745673</v>
      </c>
      <c r="AI14">
        <f t="shared" si="5"/>
        <v>14.01813696808305</v>
      </c>
      <c r="AJ14">
        <f t="shared" si="6"/>
        <v>13.93823696808305</v>
      </c>
      <c r="AK14">
        <f t="shared" si="12"/>
        <v>11.913334368315665</v>
      </c>
    </row>
    <row r="15" spans="1:37" ht="12.75">
      <c r="A15" s="63">
        <v>7</v>
      </c>
      <c r="B15" s="64">
        <v>12.5</v>
      </c>
      <c r="C15" s="65">
        <v>11.6</v>
      </c>
      <c r="D15" s="65">
        <v>17</v>
      </c>
      <c r="E15" s="65">
        <v>7.5</v>
      </c>
      <c r="F15" s="66">
        <f t="shared" si="0"/>
        <v>12.25</v>
      </c>
      <c r="G15" s="67">
        <f t="shared" si="7"/>
        <v>89.27714611419242</v>
      </c>
      <c r="H15" s="67">
        <f t="shared" si="1"/>
        <v>10.784607724970783</v>
      </c>
      <c r="I15" s="68">
        <v>3.1</v>
      </c>
      <c r="J15" s="66"/>
      <c r="K15" s="68">
        <v>11.8</v>
      </c>
      <c r="L15" s="65">
        <v>12.4</v>
      </c>
      <c r="M15" s="65"/>
      <c r="N15" s="65">
        <v>15.6</v>
      </c>
      <c r="O15" s="66">
        <v>15.7</v>
      </c>
      <c r="P15" s="69" t="s">
        <v>111</v>
      </c>
      <c r="Q15" s="70">
        <v>22</v>
      </c>
      <c r="R15" s="67">
        <v>5.2</v>
      </c>
      <c r="S15" s="67"/>
      <c r="T15" s="67">
        <v>0.2</v>
      </c>
      <c r="U15" s="67"/>
      <c r="V15" s="71">
        <v>4</v>
      </c>
      <c r="W15" s="64">
        <v>1001.8</v>
      </c>
      <c r="X15" s="121">
        <f t="shared" si="2"/>
        <v>1012.0250665153657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14.487015299685174</v>
      </c>
      <c r="AI15">
        <f t="shared" si="5"/>
        <v>13.652693816685344</v>
      </c>
      <c r="AJ15">
        <f t="shared" si="6"/>
        <v>12.933593816685343</v>
      </c>
      <c r="AK15">
        <f t="shared" si="12"/>
        <v>10.784607724970783</v>
      </c>
    </row>
    <row r="16" spans="1:37" ht="12.75">
      <c r="A16" s="72">
        <v>8</v>
      </c>
      <c r="B16" s="73">
        <v>13.6</v>
      </c>
      <c r="C16" s="74">
        <v>11.2</v>
      </c>
      <c r="D16" s="74">
        <v>16.8</v>
      </c>
      <c r="E16" s="74">
        <v>5</v>
      </c>
      <c r="F16" s="75">
        <f t="shared" si="0"/>
        <v>10.9</v>
      </c>
      <c r="G16" s="67">
        <f t="shared" si="7"/>
        <v>73.08920545511018</v>
      </c>
      <c r="H16" s="76">
        <f t="shared" si="1"/>
        <v>8.874577370453268</v>
      </c>
      <c r="I16" s="77">
        <v>-0.1</v>
      </c>
      <c r="J16" s="75"/>
      <c r="K16" s="77">
        <v>10.2</v>
      </c>
      <c r="L16" s="74">
        <v>11.3</v>
      </c>
      <c r="M16" s="74"/>
      <c r="N16" s="74">
        <v>15.1</v>
      </c>
      <c r="O16" s="75">
        <v>15.6</v>
      </c>
      <c r="P16" s="78" t="s">
        <v>117</v>
      </c>
      <c r="Q16" s="79">
        <v>16</v>
      </c>
      <c r="R16" s="76">
        <v>5.5</v>
      </c>
      <c r="S16" s="76"/>
      <c r="T16" s="76">
        <v>1.2</v>
      </c>
      <c r="U16" s="76"/>
      <c r="V16" s="80">
        <v>1</v>
      </c>
      <c r="W16" s="73">
        <v>1006.5</v>
      </c>
      <c r="X16" s="121">
        <f t="shared" si="2"/>
        <v>1016.7333959394063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15.567352846527232</v>
      </c>
      <c r="AI16">
        <f t="shared" si="5"/>
        <v>13.295654505920231</v>
      </c>
      <c r="AJ16">
        <f t="shared" si="6"/>
        <v>11.37805450592023</v>
      </c>
      <c r="AK16">
        <f t="shared" si="12"/>
        <v>8.874577370453268</v>
      </c>
    </row>
    <row r="17" spans="1:47" ht="12.75">
      <c r="A17" s="63">
        <v>9</v>
      </c>
      <c r="B17" s="64">
        <v>10.9</v>
      </c>
      <c r="C17" s="65">
        <v>10.9</v>
      </c>
      <c r="D17" s="65">
        <v>17.6</v>
      </c>
      <c r="E17" s="65">
        <v>5.8</v>
      </c>
      <c r="F17" s="66">
        <f t="shared" si="0"/>
        <v>11.700000000000001</v>
      </c>
      <c r="G17" s="67">
        <f t="shared" si="7"/>
        <v>100</v>
      </c>
      <c r="H17" s="67">
        <f t="shared" si="1"/>
        <v>10.899999999999999</v>
      </c>
      <c r="I17" s="68">
        <v>0.6</v>
      </c>
      <c r="J17" s="66"/>
      <c r="K17" s="68">
        <v>12.6</v>
      </c>
      <c r="L17" s="65">
        <v>12.4</v>
      </c>
      <c r="M17" s="65"/>
      <c r="N17" s="65">
        <v>14.7</v>
      </c>
      <c r="O17" s="66">
        <v>15.3</v>
      </c>
      <c r="P17" s="69" t="s">
        <v>110</v>
      </c>
      <c r="Q17" s="70">
        <v>22</v>
      </c>
      <c r="R17" s="67">
        <v>5.2</v>
      </c>
      <c r="S17" s="67"/>
      <c r="T17" s="67">
        <v>0.9</v>
      </c>
      <c r="U17" s="67"/>
      <c r="V17" s="71">
        <v>8</v>
      </c>
      <c r="W17" s="64">
        <v>1006</v>
      </c>
      <c r="X17" s="121">
        <f t="shared" si="2"/>
        <v>1016.3261182299224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13.033290380870474</v>
      </c>
      <c r="AI17">
        <f t="shared" si="5"/>
        <v>13.033290380870474</v>
      </c>
      <c r="AJ17">
        <f t="shared" si="6"/>
        <v>13.033290380870474</v>
      </c>
      <c r="AK17">
        <f t="shared" si="12"/>
        <v>10.899999999999999</v>
      </c>
      <c r="AU17">
        <f aca="true" t="shared" si="13" ref="AU17:AU47">W9*(10^(85/(18429.1+(67.53*B9)+(0.003*31)))-1)</f>
        <v>10.330789705874741</v>
      </c>
    </row>
    <row r="18" spans="1:47" ht="12.75">
      <c r="A18" s="72">
        <v>10</v>
      </c>
      <c r="B18" s="73">
        <v>13.1</v>
      </c>
      <c r="C18" s="74">
        <v>11.5</v>
      </c>
      <c r="D18" s="74">
        <v>15.7</v>
      </c>
      <c r="E18" s="74">
        <v>7.7</v>
      </c>
      <c r="F18" s="75">
        <f t="shared" si="0"/>
        <v>11.7</v>
      </c>
      <c r="G18" s="67">
        <f t="shared" si="7"/>
        <v>81.52640511611929</v>
      </c>
      <c r="H18" s="76">
        <f t="shared" si="1"/>
        <v>10.013293243616618</v>
      </c>
      <c r="I18" s="77">
        <v>2.6</v>
      </c>
      <c r="J18" s="75"/>
      <c r="K18" s="77">
        <v>10.1</v>
      </c>
      <c r="L18" s="74">
        <v>1.5714285714285714</v>
      </c>
      <c r="M18" s="74"/>
      <c r="N18" s="74">
        <v>14.6</v>
      </c>
      <c r="O18" s="75">
        <v>15.1</v>
      </c>
      <c r="P18" s="78" t="s">
        <v>105</v>
      </c>
      <c r="Q18" s="79">
        <v>25</v>
      </c>
      <c r="R18" s="76">
        <v>1.9</v>
      </c>
      <c r="S18" s="76"/>
      <c r="T18" s="76">
        <v>0</v>
      </c>
      <c r="U18" s="76"/>
      <c r="V18" s="80">
        <v>4</v>
      </c>
      <c r="W18" s="73">
        <v>1011</v>
      </c>
      <c r="X18" s="121">
        <f t="shared" si="2"/>
        <v>1021.2972103355372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15.067820814875786</v>
      </c>
      <c r="AI18">
        <f t="shared" si="5"/>
        <v>13.56265263970658</v>
      </c>
      <c r="AJ18">
        <f t="shared" si="6"/>
        <v>12.28425263970658</v>
      </c>
      <c r="AK18">
        <f t="shared" si="12"/>
        <v>10.013293243616618</v>
      </c>
      <c r="AU18">
        <f t="shared" si="13"/>
        <v>10.266553643732637</v>
      </c>
    </row>
    <row r="19" spans="1:47" ht="12.75">
      <c r="A19" s="63">
        <v>11</v>
      </c>
      <c r="B19" s="64">
        <v>12.4</v>
      </c>
      <c r="C19" s="65">
        <v>11.9</v>
      </c>
      <c r="D19" s="65">
        <v>14.4</v>
      </c>
      <c r="E19" s="65">
        <v>9.5</v>
      </c>
      <c r="F19" s="66">
        <f t="shared" si="0"/>
        <v>11.95</v>
      </c>
      <c r="G19" s="67">
        <f t="shared" si="7"/>
        <v>93.98510398937246</v>
      </c>
      <c r="H19" s="67">
        <f t="shared" si="1"/>
        <v>11.459661178942861</v>
      </c>
      <c r="I19" s="68">
        <v>5.1</v>
      </c>
      <c r="J19" s="66"/>
      <c r="K19" s="68">
        <v>12.3</v>
      </c>
      <c r="L19" s="65">
        <v>12.8</v>
      </c>
      <c r="M19" s="65"/>
      <c r="N19" s="65">
        <v>14.4</v>
      </c>
      <c r="O19" s="66">
        <v>15</v>
      </c>
      <c r="P19" s="69" t="s">
        <v>118</v>
      </c>
      <c r="Q19" s="70">
        <v>14</v>
      </c>
      <c r="R19" s="67">
        <v>0.3</v>
      </c>
      <c r="S19" s="67"/>
      <c r="T19" s="67">
        <v>6.1</v>
      </c>
      <c r="U19" s="67"/>
      <c r="V19" s="71">
        <v>7</v>
      </c>
      <c r="W19" s="64">
        <v>1012.4</v>
      </c>
      <c r="X19" s="121">
        <f t="shared" si="2"/>
        <v>1022.7368977478715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14.392152154059962</v>
      </c>
      <c r="AI19">
        <f t="shared" si="5"/>
        <v>13.925979168301964</v>
      </c>
      <c r="AJ19">
        <f t="shared" si="6"/>
        <v>13.526479168301965</v>
      </c>
      <c r="AK19">
        <f t="shared" si="12"/>
        <v>11.459661178942861</v>
      </c>
      <c r="AU19">
        <f t="shared" si="13"/>
        <v>10.217696873935155</v>
      </c>
    </row>
    <row r="20" spans="1:47" ht="12.75">
      <c r="A20" s="72">
        <v>12</v>
      </c>
      <c r="B20" s="73">
        <v>12.8</v>
      </c>
      <c r="C20" s="74">
        <v>12.7</v>
      </c>
      <c r="D20" s="74">
        <v>20.7</v>
      </c>
      <c r="E20" s="74">
        <v>12.4</v>
      </c>
      <c r="F20" s="75">
        <f t="shared" si="0"/>
        <v>16.55</v>
      </c>
      <c r="G20" s="67">
        <f t="shared" si="7"/>
        <v>98.80595799568239</v>
      </c>
      <c r="H20" s="76">
        <f t="shared" si="1"/>
        <v>12.616779915174188</v>
      </c>
      <c r="I20" s="77">
        <v>11.8</v>
      </c>
      <c r="J20" s="75"/>
      <c r="K20" s="77">
        <v>13.5</v>
      </c>
      <c r="L20" s="74">
        <v>13.9</v>
      </c>
      <c r="M20" s="74"/>
      <c r="N20" s="74">
        <v>14.4</v>
      </c>
      <c r="O20" s="75">
        <v>14.9</v>
      </c>
      <c r="P20" s="78" t="s">
        <v>111</v>
      </c>
      <c r="Q20" s="79">
        <v>11</v>
      </c>
      <c r="R20" s="76">
        <v>3.9</v>
      </c>
      <c r="S20" s="76"/>
      <c r="T20" s="76">
        <v>1.3</v>
      </c>
      <c r="U20" s="76"/>
      <c r="V20" s="80">
        <v>7</v>
      </c>
      <c r="W20" s="73">
        <v>1008.9</v>
      </c>
      <c r="X20" s="121">
        <f t="shared" si="2"/>
        <v>1019.1866663013636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14.77491028826301</v>
      </c>
      <c r="AI20">
        <f t="shared" si="5"/>
        <v>14.678391653320906</v>
      </c>
      <c r="AJ20">
        <f t="shared" si="6"/>
        <v>14.598491653320906</v>
      </c>
      <c r="AK20">
        <f t="shared" si="12"/>
        <v>12.616779915174188</v>
      </c>
      <c r="AU20">
        <f t="shared" si="13"/>
        <v>10.082706448986132</v>
      </c>
    </row>
    <row r="21" spans="1:47" ht="12.75">
      <c r="A21" s="63">
        <v>13</v>
      </c>
      <c r="B21" s="64">
        <v>13.8</v>
      </c>
      <c r="C21" s="65">
        <v>13.5</v>
      </c>
      <c r="D21" s="65">
        <v>17.1</v>
      </c>
      <c r="E21" s="65">
        <v>12.9</v>
      </c>
      <c r="F21" s="66">
        <f t="shared" si="0"/>
        <v>15</v>
      </c>
      <c r="G21" s="67">
        <f t="shared" si="7"/>
        <v>96.5468461034444</v>
      </c>
      <c r="H21" s="67">
        <f t="shared" si="1"/>
        <v>13.260485445546555</v>
      </c>
      <c r="I21" s="68">
        <v>11.3</v>
      </c>
      <c r="J21" s="66"/>
      <c r="K21" s="68">
        <v>15.1</v>
      </c>
      <c r="L21" s="65">
        <v>15.6</v>
      </c>
      <c r="M21" s="65"/>
      <c r="N21" s="65">
        <v>14.9</v>
      </c>
      <c r="O21" s="66">
        <v>14.9</v>
      </c>
      <c r="P21" s="69" t="s">
        <v>121</v>
      </c>
      <c r="Q21" s="70">
        <v>16</v>
      </c>
      <c r="R21" s="67">
        <v>3</v>
      </c>
      <c r="S21" s="67"/>
      <c r="T21" s="67">
        <v>5.7</v>
      </c>
      <c r="U21" s="67"/>
      <c r="V21" s="71">
        <v>8</v>
      </c>
      <c r="W21" s="64">
        <v>1008.4</v>
      </c>
      <c r="X21" s="121">
        <f t="shared" si="2"/>
        <v>1018.6455254845074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15.771202559854595</v>
      </c>
      <c r="AI21">
        <f t="shared" si="5"/>
        <v>15.4662986641253</v>
      </c>
      <c r="AJ21">
        <f t="shared" si="6"/>
        <v>15.2265986641253</v>
      </c>
      <c r="AK21">
        <f t="shared" si="12"/>
        <v>13.260485445546555</v>
      </c>
      <c r="AU21">
        <f t="shared" si="13"/>
        <v>10.145946209144133</v>
      </c>
    </row>
    <row r="22" spans="1:47" ht="12.75">
      <c r="A22" s="72">
        <v>14</v>
      </c>
      <c r="B22" s="73">
        <v>10.8</v>
      </c>
      <c r="C22" s="74">
        <v>10.3</v>
      </c>
      <c r="D22" s="74">
        <v>16.8</v>
      </c>
      <c r="E22" s="74">
        <v>9.1</v>
      </c>
      <c r="F22" s="75">
        <f t="shared" si="0"/>
        <v>12.95</v>
      </c>
      <c r="G22" s="67">
        <f t="shared" si="7"/>
        <v>93.63425328578452</v>
      </c>
      <c r="H22" s="76">
        <f t="shared" si="1"/>
        <v>9.815815684488214</v>
      </c>
      <c r="I22" s="77">
        <v>7.4</v>
      </c>
      <c r="J22" s="75"/>
      <c r="K22" s="77">
        <v>14.2</v>
      </c>
      <c r="L22" s="74">
        <v>13.9</v>
      </c>
      <c r="M22" s="74"/>
      <c r="N22" s="74">
        <v>14.7</v>
      </c>
      <c r="O22" s="75">
        <v>14.8</v>
      </c>
      <c r="P22" s="78" t="s">
        <v>125</v>
      </c>
      <c r="Q22" s="79">
        <v>14</v>
      </c>
      <c r="R22" s="76">
        <v>2.8</v>
      </c>
      <c r="S22" s="76"/>
      <c r="T22" s="76">
        <v>0.2</v>
      </c>
      <c r="U22" s="76"/>
      <c r="V22" s="80">
        <v>8</v>
      </c>
      <c r="W22" s="73">
        <v>1007</v>
      </c>
      <c r="X22" s="121">
        <f t="shared" si="2"/>
        <v>1017.3400447740486</v>
      </c>
      <c r="Y22" s="127"/>
      <c r="Z22" s="134"/>
      <c r="AA22" s="127"/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12.946853529753223</v>
      </c>
      <c r="AI22">
        <f t="shared" si="5"/>
        <v>12.522189626588666</v>
      </c>
      <c r="AJ22">
        <f t="shared" si="6"/>
        <v>12.122689626588667</v>
      </c>
      <c r="AK22">
        <f t="shared" si="12"/>
        <v>9.815815684488214</v>
      </c>
      <c r="AU22">
        <f t="shared" si="13"/>
        <v>10.19962812648072</v>
      </c>
    </row>
    <row r="23" spans="1:47" ht="12.75">
      <c r="A23" s="63">
        <v>15</v>
      </c>
      <c r="B23" s="64">
        <v>10.9</v>
      </c>
      <c r="C23" s="65">
        <v>10.1</v>
      </c>
      <c r="D23" s="65">
        <v>14.4</v>
      </c>
      <c r="E23" s="65">
        <v>3.1</v>
      </c>
      <c r="F23" s="66">
        <f t="shared" si="0"/>
        <v>8.75</v>
      </c>
      <c r="G23" s="67">
        <f t="shared" si="7"/>
        <v>89.89738302096137</v>
      </c>
      <c r="H23" s="67">
        <f t="shared" si="1"/>
        <v>9.30901457163772</v>
      </c>
      <c r="I23" s="68">
        <v>-1.1</v>
      </c>
      <c r="J23" s="66"/>
      <c r="K23" s="68">
        <v>10.9</v>
      </c>
      <c r="L23" s="65">
        <v>11.4</v>
      </c>
      <c r="M23" s="65"/>
      <c r="N23" s="65">
        <v>14.4</v>
      </c>
      <c r="O23" s="66">
        <v>14.7</v>
      </c>
      <c r="P23" s="69" t="s">
        <v>126</v>
      </c>
      <c r="Q23" s="70">
        <v>29</v>
      </c>
      <c r="R23" s="67">
        <v>0</v>
      </c>
      <c r="S23" s="67"/>
      <c r="T23" s="67">
        <v>1.7</v>
      </c>
      <c r="U23" s="67"/>
      <c r="V23" s="71">
        <v>8</v>
      </c>
      <c r="W23" s="64">
        <v>996.9</v>
      </c>
      <c r="X23" s="121">
        <f t="shared" si="2"/>
        <v>1007.1327109974251</v>
      </c>
      <c r="Y23" s="127"/>
      <c r="Z23" s="134"/>
      <c r="AA23" s="127"/>
      <c r="AB23">
        <f t="shared" si="8"/>
        <v>0</v>
      </c>
      <c r="AC23">
        <f t="shared" si="9"/>
        <v>15</v>
      </c>
      <c r="AD23">
        <f t="shared" si="10"/>
        <v>15</v>
      </c>
      <c r="AE23">
        <f t="shared" si="3"/>
        <v>0</v>
      </c>
      <c r="AF23">
        <f t="shared" si="4"/>
        <v>0</v>
      </c>
      <c r="AH23">
        <f t="shared" si="11"/>
        <v>13.033290380870474</v>
      </c>
      <c r="AI23">
        <f t="shared" si="5"/>
        <v>12.355786973925246</v>
      </c>
      <c r="AJ23">
        <f t="shared" si="6"/>
        <v>11.716586973925246</v>
      </c>
      <c r="AK23">
        <f t="shared" si="12"/>
        <v>9.30901457163772</v>
      </c>
      <c r="AU23">
        <f t="shared" si="13"/>
        <v>10.22506651536566</v>
      </c>
    </row>
    <row r="24" spans="1:47" ht="12.75">
      <c r="A24" s="72">
        <v>16</v>
      </c>
      <c r="B24" s="73">
        <v>10.9</v>
      </c>
      <c r="C24" s="74">
        <v>9.2</v>
      </c>
      <c r="D24" s="74">
        <v>14.1</v>
      </c>
      <c r="E24" s="74">
        <v>7</v>
      </c>
      <c r="F24" s="75">
        <f t="shared" si="0"/>
        <v>10.55</v>
      </c>
      <c r="G24" s="67">
        <f t="shared" si="7"/>
        <v>78.81751164472388</v>
      </c>
      <c r="H24" s="76">
        <f t="shared" si="1"/>
        <v>7.371822622746291</v>
      </c>
      <c r="I24" s="77">
        <v>3.4</v>
      </c>
      <c r="J24" s="75"/>
      <c r="K24" s="77">
        <v>9.3</v>
      </c>
      <c r="L24" s="74">
        <v>10</v>
      </c>
      <c r="M24" s="74"/>
      <c r="N24" s="74">
        <v>10</v>
      </c>
      <c r="O24" s="75">
        <v>14.6</v>
      </c>
      <c r="P24" s="78" t="s">
        <v>127</v>
      </c>
      <c r="Q24" s="79">
        <v>36</v>
      </c>
      <c r="R24" s="76">
        <v>5.9</v>
      </c>
      <c r="S24" s="76"/>
      <c r="T24" s="76">
        <v>0</v>
      </c>
      <c r="U24" s="76"/>
      <c r="V24" s="80">
        <v>6</v>
      </c>
      <c r="W24" s="73">
        <v>989.6</v>
      </c>
      <c r="X24" s="121">
        <f t="shared" si="2"/>
        <v>999.7577799208063</v>
      </c>
      <c r="Y24" s="127"/>
      <c r="Z24" s="134"/>
      <c r="AA24" s="127"/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13.033290380870474</v>
      </c>
      <c r="AI24">
        <f t="shared" si="5"/>
        <v>11.630815163633265</v>
      </c>
      <c r="AJ24">
        <f t="shared" si="6"/>
        <v>10.272515163633264</v>
      </c>
      <c r="AK24">
        <f t="shared" si="12"/>
        <v>7.371822622746291</v>
      </c>
      <c r="AU24">
        <f t="shared" si="13"/>
        <v>10.233395939406247</v>
      </c>
    </row>
    <row r="25" spans="1:47" ht="12.75">
      <c r="A25" s="63">
        <v>17</v>
      </c>
      <c r="B25" s="64">
        <v>9.8</v>
      </c>
      <c r="C25" s="65">
        <v>8.2</v>
      </c>
      <c r="D25" s="65">
        <v>10.6</v>
      </c>
      <c r="E25" s="65">
        <v>8.4</v>
      </c>
      <c r="F25" s="66">
        <f t="shared" si="0"/>
        <v>9.5</v>
      </c>
      <c r="G25" s="67">
        <f t="shared" si="7"/>
        <v>79.20057639145494</v>
      </c>
      <c r="H25" s="67">
        <f t="shared" si="1"/>
        <v>6.372852295518378</v>
      </c>
      <c r="I25" s="68">
        <v>6</v>
      </c>
      <c r="J25" s="66"/>
      <c r="K25" s="68">
        <v>9.5</v>
      </c>
      <c r="L25" s="65">
        <v>11</v>
      </c>
      <c r="M25" s="65"/>
      <c r="N25" s="65">
        <v>10</v>
      </c>
      <c r="O25" s="66">
        <v>14.5</v>
      </c>
      <c r="P25" s="69" t="s">
        <v>117</v>
      </c>
      <c r="Q25" s="70">
        <v>21</v>
      </c>
      <c r="R25" s="67">
        <v>0</v>
      </c>
      <c r="S25" s="67"/>
      <c r="T25" s="67">
        <v>2.2</v>
      </c>
      <c r="U25" s="67"/>
      <c r="V25" s="71">
        <v>8</v>
      </c>
      <c r="W25" s="64">
        <v>989.5</v>
      </c>
      <c r="X25" s="121">
        <f t="shared" si="2"/>
        <v>999.6964763047101</v>
      </c>
      <c r="Y25" s="127"/>
      <c r="Z25" s="134"/>
      <c r="AA25" s="127"/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12.109831554040031</v>
      </c>
      <c r="AI25">
        <f t="shared" si="5"/>
        <v>10.869456390833992</v>
      </c>
      <c r="AJ25">
        <f t="shared" si="6"/>
        <v>9.591056390833991</v>
      </c>
      <c r="AK25">
        <f t="shared" si="12"/>
        <v>6.372852295518378</v>
      </c>
      <c r="AU25">
        <f t="shared" si="13"/>
        <v>10.326118229922393</v>
      </c>
    </row>
    <row r="26" spans="1:47" ht="12.75">
      <c r="A26" s="72">
        <v>18</v>
      </c>
      <c r="B26" s="73">
        <v>10.2</v>
      </c>
      <c r="C26" s="74">
        <v>9.9</v>
      </c>
      <c r="D26" s="74">
        <v>14.7</v>
      </c>
      <c r="E26" s="74">
        <v>8.4</v>
      </c>
      <c r="F26" s="75">
        <f t="shared" si="0"/>
        <v>11.55</v>
      </c>
      <c r="G26" s="67">
        <f t="shared" si="7"/>
        <v>96.08392961372034</v>
      </c>
      <c r="H26" s="76">
        <f t="shared" si="1"/>
        <v>9.604193757932356</v>
      </c>
      <c r="I26" s="77">
        <v>4.9</v>
      </c>
      <c r="J26" s="75"/>
      <c r="K26" s="77">
        <v>11</v>
      </c>
      <c r="L26" s="74">
        <v>11.5</v>
      </c>
      <c r="M26" s="74"/>
      <c r="N26" s="74">
        <v>13.2</v>
      </c>
      <c r="O26" s="75">
        <v>14.2</v>
      </c>
      <c r="P26" s="78" t="s">
        <v>127</v>
      </c>
      <c r="Q26" s="79">
        <v>27</v>
      </c>
      <c r="R26" s="76">
        <v>3.4</v>
      </c>
      <c r="S26" s="76"/>
      <c r="T26" s="76" t="s">
        <v>135</v>
      </c>
      <c r="U26" s="76"/>
      <c r="V26" s="80">
        <v>4</v>
      </c>
      <c r="W26" s="73">
        <v>991.8</v>
      </c>
      <c r="X26" s="121">
        <f t="shared" si="2"/>
        <v>1002.0056628328175</v>
      </c>
      <c r="Y26" s="127"/>
      <c r="Z26" s="134"/>
      <c r="AA26" s="127"/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12.4387434277299</v>
      </c>
      <c r="AI26">
        <f t="shared" si="5"/>
        <v>12.191333479931261</v>
      </c>
      <c r="AJ26">
        <f t="shared" si="6"/>
        <v>11.951633479931262</v>
      </c>
      <c r="AK26">
        <f t="shared" si="12"/>
        <v>9.604193757932356</v>
      </c>
      <c r="AU26">
        <f t="shared" si="13"/>
        <v>10.297210335537237</v>
      </c>
    </row>
    <row r="27" spans="1:47" ht="12.75">
      <c r="A27" s="63">
        <v>19</v>
      </c>
      <c r="B27" s="64">
        <v>10</v>
      </c>
      <c r="C27" s="65">
        <v>9.1</v>
      </c>
      <c r="D27" s="65">
        <v>17.8</v>
      </c>
      <c r="E27" s="65">
        <v>9.1</v>
      </c>
      <c r="F27" s="66">
        <f t="shared" si="0"/>
        <v>13.45</v>
      </c>
      <c r="G27" s="67">
        <f t="shared" si="7"/>
        <v>88.26890000673092</v>
      </c>
      <c r="H27" s="67">
        <f t="shared" si="1"/>
        <v>8.151294558461657</v>
      </c>
      <c r="I27" s="68">
        <v>5</v>
      </c>
      <c r="J27" s="66"/>
      <c r="K27" s="68">
        <v>10.7</v>
      </c>
      <c r="L27" s="65">
        <v>11.5</v>
      </c>
      <c r="M27" s="65"/>
      <c r="N27" s="65">
        <v>13.2</v>
      </c>
      <c r="O27" s="66">
        <v>14.1</v>
      </c>
      <c r="P27" s="69" t="s">
        <v>134</v>
      </c>
      <c r="Q27" s="70">
        <v>21</v>
      </c>
      <c r="R27" s="67">
        <v>1.7</v>
      </c>
      <c r="S27" s="67"/>
      <c r="T27" s="67">
        <v>4.1</v>
      </c>
      <c r="U27" s="67"/>
      <c r="V27" s="71">
        <v>8</v>
      </c>
      <c r="W27" s="64">
        <v>997</v>
      </c>
      <c r="X27" s="121">
        <f t="shared" si="2"/>
        <v>1007.266461024781</v>
      </c>
      <c r="Y27" s="127"/>
      <c r="Z27" s="134"/>
      <c r="AA27" s="127"/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12.273317807277772</v>
      </c>
      <c r="AI27">
        <f t="shared" si="5"/>
        <v>11.552622622814317</v>
      </c>
      <c r="AJ27">
        <f t="shared" si="6"/>
        <v>10.833522622814316</v>
      </c>
      <c r="AK27">
        <f t="shared" si="12"/>
        <v>8.151294558461657</v>
      </c>
      <c r="AU27">
        <f t="shared" si="13"/>
        <v>10.336897747871545</v>
      </c>
    </row>
    <row r="28" spans="1:47" ht="12.75">
      <c r="A28" s="72">
        <v>20</v>
      </c>
      <c r="B28" s="73">
        <v>13.2</v>
      </c>
      <c r="C28" s="74">
        <v>12.3</v>
      </c>
      <c r="D28" s="74">
        <v>17</v>
      </c>
      <c r="E28" s="74">
        <v>10</v>
      </c>
      <c r="F28" s="75">
        <f t="shared" si="0"/>
        <v>13.5</v>
      </c>
      <c r="G28" s="67">
        <f t="shared" si="7"/>
        <v>89.53060558465947</v>
      </c>
      <c r="H28" s="76">
        <f t="shared" si="1"/>
        <v>11.517904335127872</v>
      </c>
      <c r="I28" s="77">
        <v>8.6</v>
      </c>
      <c r="J28" s="75"/>
      <c r="K28" s="77">
        <v>12.8</v>
      </c>
      <c r="L28" s="74">
        <v>12.9</v>
      </c>
      <c r="M28" s="74"/>
      <c r="N28" s="74">
        <v>13.4</v>
      </c>
      <c r="O28" s="75">
        <v>14</v>
      </c>
      <c r="P28" s="78" t="s">
        <v>109</v>
      </c>
      <c r="Q28" s="79">
        <v>23</v>
      </c>
      <c r="R28" s="76">
        <v>2.5</v>
      </c>
      <c r="S28" s="76"/>
      <c r="T28" s="76" t="s">
        <v>135</v>
      </c>
      <c r="U28" s="76"/>
      <c r="V28" s="80">
        <v>4</v>
      </c>
      <c r="W28" s="73">
        <v>1007.2</v>
      </c>
      <c r="X28" s="121">
        <f t="shared" si="2"/>
        <v>1017.4549028954324</v>
      </c>
      <c r="Y28" s="127"/>
      <c r="Z28" s="134"/>
      <c r="AA28" s="127"/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15.166585036022243</v>
      </c>
      <c r="AI28">
        <f t="shared" si="5"/>
        <v>14.297835429263056</v>
      </c>
      <c r="AJ28">
        <f t="shared" si="6"/>
        <v>13.578735429263057</v>
      </c>
      <c r="AK28">
        <f t="shared" si="12"/>
        <v>11.517904335127872</v>
      </c>
      <c r="AU28">
        <f t="shared" si="13"/>
        <v>10.286666301363638</v>
      </c>
    </row>
    <row r="29" spans="1:47" ht="12.75">
      <c r="A29" s="63">
        <v>21</v>
      </c>
      <c r="B29" s="64">
        <v>12.3</v>
      </c>
      <c r="C29" s="65">
        <v>11.1</v>
      </c>
      <c r="D29" s="65">
        <v>21.9</v>
      </c>
      <c r="E29" s="65">
        <v>9.9</v>
      </c>
      <c r="F29" s="66">
        <f t="shared" si="0"/>
        <v>15.899999999999999</v>
      </c>
      <c r="G29" s="67">
        <f t="shared" si="7"/>
        <v>85.66952938492575</v>
      </c>
      <c r="H29" s="67">
        <f t="shared" si="1"/>
        <v>9.970263898755324</v>
      </c>
      <c r="I29" s="68">
        <v>5.8</v>
      </c>
      <c r="J29" s="66"/>
      <c r="K29" s="68">
        <v>12.1</v>
      </c>
      <c r="L29" s="65">
        <v>12.9</v>
      </c>
      <c r="M29" s="65"/>
      <c r="N29" s="65">
        <v>13.5</v>
      </c>
      <c r="O29" s="66">
        <v>14</v>
      </c>
      <c r="P29" s="69" t="s">
        <v>108</v>
      </c>
      <c r="Q29" s="70">
        <v>16</v>
      </c>
      <c r="R29" s="67">
        <v>4.4</v>
      </c>
      <c r="S29" s="67"/>
      <c r="T29" s="67">
        <v>0</v>
      </c>
      <c r="U29" s="67"/>
      <c r="V29" s="71">
        <v>8</v>
      </c>
      <c r="W29" s="64">
        <v>1011.1</v>
      </c>
      <c r="X29" s="121">
        <f t="shared" si="2"/>
        <v>1021.4272625298869</v>
      </c>
      <c r="Y29" s="127"/>
      <c r="Z29" s="134"/>
      <c r="AA29" s="127"/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14.297835429263056</v>
      </c>
      <c r="AI29">
        <f t="shared" si="5"/>
        <v>13.207688324480838</v>
      </c>
      <c r="AJ29">
        <f t="shared" si="6"/>
        <v>12.248888324480838</v>
      </c>
      <c r="AK29">
        <f t="shared" si="12"/>
        <v>9.970263898755324</v>
      </c>
      <c r="AU29">
        <f t="shared" si="13"/>
        <v>10.245525484507425</v>
      </c>
    </row>
    <row r="30" spans="1:47" ht="12.75">
      <c r="A30" s="72">
        <v>22</v>
      </c>
      <c r="B30" s="73">
        <v>18.1</v>
      </c>
      <c r="C30" s="74">
        <v>17</v>
      </c>
      <c r="D30" s="74">
        <v>22.3</v>
      </c>
      <c r="E30" s="74">
        <v>12.3</v>
      </c>
      <c r="F30" s="75">
        <f t="shared" si="0"/>
        <v>17.3</v>
      </c>
      <c r="G30" s="67">
        <f t="shared" si="7"/>
        <v>89.05952449286009</v>
      </c>
      <c r="H30" s="76">
        <f t="shared" si="1"/>
        <v>16.26934637325037</v>
      </c>
      <c r="I30" s="77">
        <v>6.7</v>
      </c>
      <c r="J30" s="75"/>
      <c r="K30" s="77">
        <v>16.1</v>
      </c>
      <c r="L30" s="74">
        <v>15</v>
      </c>
      <c r="M30" s="74"/>
      <c r="N30" s="74">
        <v>13.9</v>
      </c>
      <c r="O30" s="75">
        <v>14</v>
      </c>
      <c r="P30" s="78" t="s">
        <v>136</v>
      </c>
      <c r="Q30" s="79">
        <v>16</v>
      </c>
      <c r="R30" s="76">
        <v>6.3</v>
      </c>
      <c r="S30" s="76"/>
      <c r="T30" s="76" t="s">
        <v>135</v>
      </c>
      <c r="U30" s="76"/>
      <c r="V30" s="80">
        <v>6</v>
      </c>
      <c r="W30" s="73">
        <v>1017.6</v>
      </c>
      <c r="X30" s="121">
        <f t="shared" si="2"/>
        <v>1027.7854635207254</v>
      </c>
      <c r="Y30" s="127"/>
      <c r="Z30" s="134"/>
      <c r="AA30" s="127"/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20.75938576154699</v>
      </c>
      <c r="AI30">
        <f t="shared" si="5"/>
        <v>19.367110246872254</v>
      </c>
      <c r="AJ30">
        <f t="shared" si="6"/>
        <v>18.488210246872253</v>
      </c>
      <c r="AK30">
        <f t="shared" si="12"/>
        <v>16.26934637325037</v>
      </c>
      <c r="AU30">
        <f t="shared" si="13"/>
        <v>10.340044774048602</v>
      </c>
    </row>
    <row r="31" spans="1:47" ht="12.75">
      <c r="A31" s="63">
        <v>23</v>
      </c>
      <c r="B31" s="64">
        <v>14.9</v>
      </c>
      <c r="C31" s="65">
        <v>14.9</v>
      </c>
      <c r="D31" s="65">
        <v>17.3</v>
      </c>
      <c r="E31" s="65">
        <v>9</v>
      </c>
      <c r="F31" s="66">
        <f t="shared" si="0"/>
        <v>13.15</v>
      </c>
      <c r="G31" s="67">
        <f t="shared" si="7"/>
        <v>100</v>
      </c>
      <c r="H31" s="67">
        <f t="shared" si="1"/>
        <v>14.899999999999999</v>
      </c>
      <c r="I31" s="68">
        <v>5.4</v>
      </c>
      <c r="J31" s="66"/>
      <c r="K31" s="68">
        <v>14.4</v>
      </c>
      <c r="L31" s="65">
        <v>14.4</v>
      </c>
      <c r="M31" s="65"/>
      <c r="N31" s="65">
        <v>14.2</v>
      </c>
      <c r="O31" s="66">
        <v>14.1</v>
      </c>
      <c r="P31" s="69" t="s">
        <v>137</v>
      </c>
      <c r="Q31" s="70">
        <v>10</v>
      </c>
      <c r="R31" s="67">
        <v>0</v>
      </c>
      <c r="S31" s="67"/>
      <c r="T31" s="67">
        <v>0</v>
      </c>
      <c r="U31" s="67"/>
      <c r="V31" s="71">
        <v>8</v>
      </c>
      <c r="W31" s="64">
        <v>1015.5</v>
      </c>
      <c r="X31" s="121">
        <f t="shared" si="2"/>
        <v>1025.778029265882</v>
      </c>
      <c r="Y31" s="127"/>
      <c r="Z31" s="134"/>
      <c r="AA31" s="127"/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16.934833208606896</v>
      </c>
      <c r="AI31">
        <f t="shared" si="5"/>
        <v>16.934833208606896</v>
      </c>
      <c r="AJ31">
        <f t="shared" si="6"/>
        <v>16.934833208606896</v>
      </c>
      <c r="AK31">
        <f t="shared" si="12"/>
        <v>14.899999999999999</v>
      </c>
      <c r="AU31">
        <f t="shared" si="13"/>
        <v>10.232710997425082</v>
      </c>
    </row>
    <row r="32" spans="1:47" ht="12.75">
      <c r="A32" s="72">
        <v>24</v>
      </c>
      <c r="B32" s="73">
        <v>15.1</v>
      </c>
      <c r="C32" s="74">
        <v>14.4</v>
      </c>
      <c r="D32" s="74">
        <v>20.6</v>
      </c>
      <c r="E32" s="74">
        <v>11</v>
      </c>
      <c r="F32" s="75">
        <f t="shared" si="0"/>
        <v>15.8</v>
      </c>
      <c r="G32" s="67">
        <f t="shared" si="7"/>
        <v>92.32424227989463</v>
      </c>
      <c r="H32" s="76">
        <f t="shared" si="1"/>
        <v>13.864641327150164</v>
      </c>
      <c r="I32" s="77">
        <v>8</v>
      </c>
      <c r="J32" s="75"/>
      <c r="K32" s="77">
        <v>14.5</v>
      </c>
      <c r="L32" s="74">
        <v>14.3</v>
      </c>
      <c r="M32" s="74"/>
      <c r="N32" s="74">
        <v>14.3</v>
      </c>
      <c r="O32" s="75">
        <v>14.2</v>
      </c>
      <c r="P32" s="78" t="s">
        <v>137</v>
      </c>
      <c r="Q32" s="79">
        <v>12</v>
      </c>
      <c r="R32" s="76">
        <v>3</v>
      </c>
      <c r="S32" s="76"/>
      <c r="T32" s="76">
        <v>0.2</v>
      </c>
      <c r="U32" s="76"/>
      <c r="V32" s="80">
        <v>8</v>
      </c>
      <c r="W32" s="73">
        <v>1006.4</v>
      </c>
      <c r="X32" s="121">
        <f t="shared" si="2"/>
        <v>1016.5788176700069</v>
      </c>
      <c r="Y32" s="127"/>
      <c r="Z32" s="134"/>
      <c r="AA32" s="127"/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17.154310910261028</v>
      </c>
      <c r="AI32">
        <f t="shared" si="5"/>
        <v>16.39688756623579</v>
      </c>
      <c r="AJ32">
        <f t="shared" si="6"/>
        <v>15.83758756623579</v>
      </c>
      <c r="AK32">
        <f t="shared" si="12"/>
        <v>13.864641327150164</v>
      </c>
      <c r="AU32">
        <f t="shared" si="13"/>
        <v>10.157779920806362</v>
      </c>
    </row>
    <row r="33" spans="1:47" ht="12.75">
      <c r="A33" s="63">
        <v>25</v>
      </c>
      <c r="B33" s="64">
        <v>13.9</v>
      </c>
      <c r="C33" s="65">
        <v>13.4</v>
      </c>
      <c r="D33" s="65">
        <v>19.4</v>
      </c>
      <c r="E33" s="65">
        <v>11</v>
      </c>
      <c r="F33" s="66">
        <f t="shared" si="0"/>
        <v>15.2</v>
      </c>
      <c r="G33" s="67">
        <f t="shared" si="7"/>
        <v>94.2819555644883</v>
      </c>
      <c r="H33" s="67">
        <f t="shared" si="1"/>
        <v>12.996628494343232</v>
      </c>
      <c r="I33" s="68">
        <v>7.1</v>
      </c>
      <c r="J33" s="66"/>
      <c r="K33" s="68">
        <v>14</v>
      </c>
      <c r="L33" s="65">
        <v>14.2</v>
      </c>
      <c r="M33" s="65"/>
      <c r="N33" s="65">
        <v>14.2</v>
      </c>
      <c r="O33" s="66">
        <v>14.3</v>
      </c>
      <c r="P33" s="69" t="s">
        <v>138</v>
      </c>
      <c r="Q33" s="70">
        <v>16</v>
      </c>
      <c r="R33" s="67">
        <v>1.4</v>
      </c>
      <c r="S33" s="67"/>
      <c r="T33" s="67">
        <v>0</v>
      </c>
      <c r="U33" s="67"/>
      <c r="V33" s="71">
        <v>8</v>
      </c>
      <c r="W33" s="64">
        <v>1001.4</v>
      </c>
      <c r="X33" s="121">
        <f t="shared" si="2"/>
        <v>1011.5708387561615</v>
      </c>
      <c r="Y33" s="127"/>
      <c r="Z33" s="134"/>
      <c r="AA33" s="127"/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15.87400375938533</v>
      </c>
      <c r="AI33">
        <f t="shared" si="5"/>
        <v>15.365821170728879</v>
      </c>
      <c r="AJ33">
        <f t="shared" si="6"/>
        <v>14.966321170728879</v>
      </c>
      <c r="AK33">
        <f t="shared" si="12"/>
        <v>12.996628494343232</v>
      </c>
      <c r="AU33">
        <f t="shared" si="13"/>
        <v>10.196476304710126</v>
      </c>
    </row>
    <row r="34" spans="1:47" ht="12.75">
      <c r="A34" s="72">
        <v>26</v>
      </c>
      <c r="B34" s="73">
        <v>11.7</v>
      </c>
      <c r="C34" s="74">
        <v>10.4</v>
      </c>
      <c r="D34" s="74">
        <v>17.1</v>
      </c>
      <c r="E34" s="74">
        <v>11.1</v>
      </c>
      <c r="F34" s="75">
        <f t="shared" si="0"/>
        <v>14.100000000000001</v>
      </c>
      <c r="G34" s="67">
        <f t="shared" si="7"/>
        <v>84.16800564649391</v>
      </c>
      <c r="H34" s="76">
        <f t="shared" si="1"/>
        <v>9.118980207537282</v>
      </c>
      <c r="I34" s="77">
        <v>9.7</v>
      </c>
      <c r="J34" s="75"/>
      <c r="K34" s="77">
        <v>13.4</v>
      </c>
      <c r="L34" s="74">
        <v>14.2</v>
      </c>
      <c r="M34" s="74"/>
      <c r="N34" s="74">
        <v>14.6</v>
      </c>
      <c r="O34" s="75">
        <v>14.4</v>
      </c>
      <c r="P34" s="78" t="s">
        <v>139</v>
      </c>
      <c r="Q34" s="79">
        <v>23</v>
      </c>
      <c r="R34" s="76">
        <v>2.7</v>
      </c>
      <c r="S34" s="76"/>
      <c r="T34" s="76">
        <v>0</v>
      </c>
      <c r="U34" s="76"/>
      <c r="V34" s="80">
        <v>7</v>
      </c>
      <c r="W34" s="73">
        <v>1007.7</v>
      </c>
      <c r="X34" s="121">
        <f t="shared" si="2"/>
        <v>1018.014344642561</v>
      </c>
      <c r="Y34" s="127"/>
      <c r="Z34" s="134"/>
      <c r="AA34" s="127"/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13.743260220579202</v>
      </c>
      <c r="AI34">
        <f t="shared" si="5"/>
        <v>12.606128038469452</v>
      </c>
      <c r="AJ34">
        <f t="shared" si="6"/>
        <v>11.567428038469453</v>
      </c>
      <c r="AK34">
        <f t="shared" si="12"/>
        <v>9.118980207537282</v>
      </c>
      <c r="AU34">
        <f t="shared" si="13"/>
        <v>10.205662832817584</v>
      </c>
    </row>
    <row r="35" spans="1:47" ht="12.75">
      <c r="A35" s="63">
        <v>27</v>
      </c>
      <c r="B35" s="64">
        <v>14.9</v>
      </c>
      <c r="C35" s="65">
        <v>12.7</v>
      </c>
      <c r="D35" s="65">
        <v>18.3</v>
      </c>
      <c r="E35" s="65">
        <v>9.1</v>
      </c>
      <c r="F35" s="66">
        <f t="shared" si="0"/>
        <v>13.7</v>
      </c>
      <c r="G35" s="67">
        <f t="shared" si="7"/>
        <v>76.29594867668487</v>
      </c>
      <c r="H35" s="67">
        <f t="shared" si="1"/>
        <v>10.769500934821906</v>
      </c>
      <c r="I35" s="68">
        <v>4.9</v>
      </c>
      <c r="J35" s="66"/>
      <c r="K35" s="68">
        <v>13.3</v>
      </c>
      <c r="L35" s="65">
        <v>14</v>
      </c>
      <c r="M35" s="65"/>
      <c r="N35" s="65">
        <v>14.5</v>
      </c>
      <c r="O35" s="66">
        <v>14.5</v>
      </c>
      <c r="P35" s="69" t="s">
        <v>140</v>
      </c>
      <c r="Q35" s="70">
        <v>16</v>
      </c>
      <c r="R35" s="67">
        <v>5.5</v>
      </c>
      <c r="S35" s="67"/>
      <c r="T35" s="67">
        <v>0</v>
      </c>
      <c r="U35" s="67"/>
      <c r="V35" s="71">
        <v>2</v>
      </c>
      <c r="W35" s="64">
        <v>1007.3</v>
      </c>
      <c r="X35" s="121">
        <f t="shared" si="2"/>
        <v>1017.4950358242471</v>
      </c>
      <c r="Y35" s="127"/>
      <c r="Z35" s="134"/>
      <c r="AA35" s="127"/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16.934833208606896</v>
      </c>
      <c r="AI35">
        <f t="shared" si="5"/>
        <v>14.678391653320906</v>
      </c>
      <c r="AJ35">
        <f t="shared" si="6"/>
        <v>12.920591653320905</v>
      </c>
      <c r="AK35">
        <f t="shared" si="12"/>
        <v>10.769500934821906</v>
      </c>
      <c r="AU35">
        <f t="shared" si="13"/>
        <v>10.266461024781023</v>
      </c>
    </row>
    <row r="36" spans="1:47" ht="12.75">
      <c r="A36" s="72">
        <v>28</v>
      </c>
      <c r="B36" s="73">
        <v>11.2</v>
      </c>
      <c r="C36" s="74">
        <v>10.8</v>
      </c>
      <c r="D36" s="74">
        <v>20.7</v>
      </c>
      <c r="E36" s="74">
        <v>7.8</v>
      </c>
      <c r="F36" s="75">
        <f t="shared" si="0"/>
        <v>14.25</v>
      </c>
      <c r="G36" s="67">
        <f t="shared" si="7"/>
        <v>94.97278621470358</v>
      </c>
      <c r="H36" s="76">
        <f t="shared" si="1"/>
        <v>10.425075543109722</v>
      </c>
      <c r="I36" s="77">
        <v>2.8</v>
      </c>
      <c r="J36" s="75"/>
      <c r="K36" s="77">
        <v>12.7</v>
      </c>
      <c r="L36" s="74">
        <v>13</v>
      </c>
      <c r="M36" s="74"/>
      <c r="N36" s="74">
        <v>14.2</v>
      </c>
      <c r="O36" s="75">
        <v>14.4</v>
      </c>
      <c r="P36" s="78" t="s">
        <v>141</v>
      </c>
      <c r="Q36" s="79">
        <v>16</v>
      </c>
      <c r="R36" s="76">
        <v>5</v>
      </c>
      <c r="S36" s="76"/>
      <c r="T36" s="76">
        <v>0</v>
      </c>
      <c r="U36" s="76"/>
      <c r="V36" s="80">
        <v>1</v>
      </c>
      <c r="W36" s="73">
        <v>1001</v>
      </c>
      <c r="X36" s="121">
        <f t="shared" si="2"/>
        <v>1011.2638904473929</v>
      </c>
      <c r="Y36" s="127"/>
      <c r="Z36" s="134"/>
      <c r="AA36" s="127"/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13.295654505920231</v>
      </c>
      <c r="AI36">
        <f t="shared" si="5"/>
        <v>12.946853529753223</v>
      </c>
      <c r="AJ36">
        <f t="shared" si="6"/>
        <v>12.627253529753224</v>
      </c>
      <c r="AK36">
        <f t="shared" si="12"/>
        <v>10.425075543109722</v>
      </c>
      <c r="AU36">
        <f t="shared" si="13"/>
        <v>10.25490289543231</v>
      </c>
    </row>
    <row r="37" spans="1:47" ht="12.75">
      <c r="A37" s="63">
        <v>29</v>
      </c>
      <c r="B37" s="64">
        <v>13.1</v>
      </c>
      <c r="C37" s="65">
        <v>12.2</v>
      </c>
      <c r="D37" s="65">
        <v>19.4</v>
      </c>
      <c r="E37" s="65">
        <v>10.2</v>
      </c>
      <c r="F37" s="66">
        <f t="shared" si="0"/>
        <v>14.799999999999999</v>
      </c>
      <c r="G37" s="67">
        <f t="shared" si="7"/>
        <v>89.49510751713943</v>
      </c>
      <c r="H37" s="67">
        <f t="shared" si="1"/>
        <v>11.413246737969374</v>
      </c>
      <c r="I37" s="68">
        <v>6.7</v>
      </c>
      <c r="J37" s="66"/>
      <c r="K37" s="68">
        <v>12.9</v>
      </c>
      <c r="L37" s="65">
        <v>13.1</v>
      </c>
      <c r="M37" s="65"/>
      <c r="N37" s="65">
        <v>14.1</v>
      </c>
      <c r="O37" s="66">
        <v>14.4</v>
      </c>
      <c r="P37" s="69" t="s">
        <v>142</v>
      </c>
      <c r="Q37" s="70">
        <v>30</v>
      </c>
      <c r="R37" s="67">
        <v>7</v>
      </c>
      <c r="S37" s="67"/>
      <c r="T37" s="67">
        <v>0</v>
      </c>
      <c r="U37" s="67"/>
      <c r="V37" s="71">
        <v>6</v>
      </c>
      <c r="W37" s="64">
        <v>1000.2</v>
      </c>
      <c r="X37" s="121">
        <f t="shared" si="2"/>
        <v>1010.3872104625167</v>
      </c>
      <c r="Y37" s="127"/>
      <c r="Z37" s="134"/>
      <c r="AA37" s="127"/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15.067820814875786</v>
      </c>
      <c r="AI37">
        <f t="shared" si="5"/>
        <v>14.204062438763</v>
      </c>
      <c r="AJ37">
        <f t="shared" si="6"/>
        <v>13.484962438762999</v>
      </c>
      <c r="AK37">
        <f t="shared" si="12"/>
        <v>11.413246737969374</v>
      </c>
      <c r="AU37">
        <f t="shared" si="13"/>
        <v>10.327262529886866</v>
      </c>
    </row>
    <row r="38" spans="1:47" ht="12.75">
      <c r="A38" s="72">
        <v>30</v>
      </c>
      <c r="B38" s="73">
        <v>14.4</v>
      </c>
      <c r="C38" s="74">
        <v>13.2</v>
      </c>
      <c r="D38" s="74">
        <v>19.1</v>
      </c>
      <c r="E38" s="74">
        <v>11.3</v>
      </c>
      <c r="F38" s="75">
        <f t="shared" si="0"/>
        <v>15.200000000000001</v>
      </c>
      <c r="G38" s="67">
        <f t="shared" si="7"/>
        <v>86.649280106541</v>
      </c>
      <c r="H38" s="76">
        <f t="shared" si="1"/>
        <v>12.203980843058991</v>
      </c>
      <c r="I38" s="77">
        <v>8</v>
      </c>
      <c r="J38" s="75"/>
      <c r="K38" s="77">
        <v>14.4</v>
      </c>
      <c r="L38" s="74">
        <v>14.1</v>
      </c>
      <c r="M38" s="74"/>
      <c r="N38" s="74">
        <v>14.1</v>
      </c>
      <c r="O38" s="75">
        <v>14.3</v>
      </c>
      <c r="P38" s="78" t="s">
        <v>143</v>
      </c>
      <c r="Q38" s="79">
        <v>16</v>
      </c>
      <c r="R38" s="76">
        <v>1.2</v>
      </c>
      <c r="S38" s="76"/>
      <c r="T38" s="76">
        <v>0</v>
      </c>
      <c r="U38" s="76"/>
      <c r="V38" s="80">
        <v>8</v>
      </c>
      <c r="W38" s="73">
        <v>997.8</v>
      </c>
      <c r="X38" s="121">
        <f t="shared" si="2"/>
        <v>1007.9165489555933</v>
      </c>
      <c r="Y38" s="127"/>
      <c r="Z38" s="134"/>
      <c r="AA38" s="127"/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16.39688756623579</v>
      </c>
      <c r="AI38">
        <f t="shared" si="5"/>
        <v>15.166585036022243</v>
      </c>
      <c r="AJ38">
        <f t="shared" si="6"/>
        <v>14.207785036022242</v>
      </c>
      <c r="AK38">
        <f t="shared" si="12"/>
        <v>12.203980843058991</v>
      </c>
      <c r="AU38">
        <f t="shared" si="13"/>
        <v>10.185463520725454</v>
      </c>
    </row>
    <row r="39" spans="1:47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67"/>
      <c r="V39" s="71"/>
      <c r="W39" s="64"/>
      <c r="X39" s="121"/>
      <c r="Y39" s="127"/>
      <c r="Z39" s="134"/>
      <c r="AA39" s="127"/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6.107</v>
      </c>
      <c r="AI39">
        <f t="shared" si="5"/>
        <v>6.107</v>
      </c>
      <c r="AJ39">
        <f t="shared" si="6"/>
        <v>6.107</v>
      </c>
      <c r="AK39">
        <f t="shared" si="12"/>
        <v>0</v>
      </c>
      <c r="AU39">
        <f t="shared" si="13"/>
        <v>10.278029265882035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10.178817670006884</v>
      </c>
    </row>
    <row r="41" spans="1:47" ht="13.5" thickBot="1">
      <c r="A41" s="113" t="s">
        <v>19</v>
      </c>
      <c r="B41" s="114">
        <f>SUM(B9:B39)</f>
        <v>399.2</v>
      </c>
      <c r="C41" s="115">
        <f aca="true" t="shared" si="14" ref="C41:V41">SUM(C9:C39)</f>
        <v>368.79999999999984</v>
      </c>
      <c r="D41" s="115">
        <f t="shared" si="14"/>
        <v>548.8000000000001</v>
      </c>
      <c r="E41" s="115">
        <f t="shared" si="14"/>
        <v>277.00000000000006</v>
      </c>
      <c r="F41" s="116">
        <f t="shared" si="14"/>
        <v>412.9</v>
      </c>
      <c r="G41" s="117">
        <f t="shared" si="14"/>
        <v>2654.6155215753256</v>
      </c>
      <c r="H41" s="117">
        <f>SUM(H9:H39)</f>
        <v>341.7653491157306</v>
      </c>
      <c r="I41" s="118">
        <f t="shared" si="14"/>
        <v>164.60000000000002</v>
      </c>
      <c r="J41" s="116">
        <f t="shared" si="14"/>
        <v>0</v>
      </c>
      <c r="K41" s="118">
        <f t="shared" si="14"/>
        <v>387.3999999999999</v>
      </c>
      <c r="L41" s="115">
        <f t="shared" si="14"/>
        <v>391.2714285714286</v>
      </c>
      <c r="M41" s="115">
        <f t="shared" si="14"/>
        <v>0</v>
      </c>
      <c r="N41" s="115">
        <f t="shared" si="14"/>
        <v>429.9</v>
      </c>
      <c r="O41" s="116">
        <f t="shared" si="14"/>
        <v>444.5</v>
      </c>
      <c r="P41" s="114"/>
      <c r="Q41" s="119">
        <f t="shared" si="14"/>
        <v>569</v>
      </c>
      <c r="R41" s="117">
        <f t="shared" si="14"/>
        <v>108.80000000000003</v>
      </c>
      <c r="S41" s="117"/>
      <c r="T41" s="117">
        <f>SUM(T9:T39)</f>
        <v>42.30000000000001</v>
      </c>
      <c r="U41" s="139"/>
      <c r="V41" s="119">
        <f t="shared" si="14"/>
        <v>177</v>
      </c>
      <c r="W41" s="117">
        <f>SUM(W9:W39)</f>
        <v>30169.5</v>
      </c>
      <c r="X41" s="123">
        <f>SUM(X9:X39)</f>
        <v>30476.565682387118</v>
      </c>
      <c r="Y41" s="117">
        <f>SUM(Y9:Y39)</f>
        <v>0</v>
      </c>
      <c r="Z41" s="123">
        <f>SUM(Z9:Z39)</f>
        <v>0</v>
      </c>
      <c r="AA41" s="138">
        <f>SUM(AA9:AA39)</f>
        <v>0</v>
      </c>
      <c r="AB41">
        <f>MAX(AB9:AB39)</f>
        <v>4</v>
      </c>
      <c r="AC41">
        <f>MAX(AC9:AC39)</f>
        <v>15</v>
      </c>
      <c r="AD41">
        <f>MAX(AD9:AD39)</f>
        <v>15</v>
      </c>
      <c r="AE41">
        <f>MAX(AE9:AE39)</f>
        <v>5</v>
      </c>
      <c r="AF41">
        <f>MAX(AF9:AF39)</f>
        <v>5</v>
      </c>
      <c r="AU41">
        <f t="shared" si="13"/>
        <v>10.170838756161567</v>
      </c>
    </row>
    <row r="42" spans="1:47" ht="12.75">
      <c r="A42" s="72" t="s">
        <v>20</v>
      </c>
      <c r="B42" s="73">
        <f>AVERAGE(B9:B39)</f>
        <v>13.306666666666667</v>
      </c>
      <c r="C42" s="74">
        <f aca="true" t="shared" si="15" ref="C42:V42">AVERAGE(C9:C39)</f>
        <v>12.293333333333328</v>
      </c>
      <c r="D42" s="74">
        <f t="shared" si="15"/>
        <v>18.293333333333337</v>
      </c>
      <c r="E42" s="74">
        <f t="shared" si="15"/>
        <v>9.233333333333336</v>
      </c>
      <c r="F42" s="75">
        <f t="shared" si="15"/>
        <v>13.763333333333332</v>
      </c>
      <c r="G42" s="76">
        <f t="shared" si="15"/>
        <v>88.48718405251086</v>
      </c>
      <c r="H42" s="76">
        <f>AVERAGE(H9:H39)</f>
        <v>11.392178303857687</v>
      </c>
      <c r="I42" s="77">
        <f t="shared" si="15"/>
        <v>5.486666666666667</v>
      </c>
      <c r="J42" s="75" t="e">
        <f t="shared" si="15"/>
        <v>#DIV/0!</v>
      </c>
      <c r="K42" s="77">
        <f t="shared" si="15"/>
        <v>12.91333333333333</v>
      </c>
      <c r="L42" s="74">
        <f t="shared" si="15"/>
        <v>13.042380952380954</v>
      </c>
      <c r="M42" s="74" t="e">
        <f t="shared" si="15"/>
        <v>#DIV/0!</v>
      </c>
      <c r="N42" s="74">
        <f t="shared" si="15"/>
        <v>14.33</v>
      </c>
      <c r="O42" s="75">
        <f t="shared" si="15"/>
        <v>14.816666666666666</v>
      </c>
      <c r="P42" s="73"/>
      <c r="Q42" s="75">
        <f t="shared" si="15"/>
        <v>18.966666666666665</v>
      </c>
      <c r="R42" s="76">
        <f t="shared" si="15"/>
        <v>3.6266666666666674</v>
      </c>
      <c r="S42" s="76"/>
      <c r="T42" s="76">
        <f>AVERAGE(T9:T39)</f>
        <v>1.566666666666667</v>
      </c>
      <c r="U42" s="76"/>
      <c r="V42" s="76">
        <f t="shared" si="15"/>
        <v>5.9</v>
      </c>
      <c r="W42" s="76">
        <f>AVERAGE(W9:W39)</f>
        <v>1005.65</v>
      </c>
      <c r="X42" s="124">
        <f>AVERAGE(X9:X39)</f>
        <v>1015.8855227462373</v>
      </c>
      <c r="Y42" s="127"/>
      <c r="Z42" s="134"/>
      <c r="AA42" s="130"/>
      <c r="AU42">
        <f t="shared" si="13"/>
        <v>10.314344642560993</v>
      </c>
    </row>
    <row r="43" spans="1:47" ht="12.75">
      <c r="A43" s="72" t="s">
        <v>21</v>
      </c>
      <c r="B43" s="73">
        <f>MAX(B9:B39)</f>
        <v>19.7</v>
      </c>
      <c r="C43" s="74">
        <f aca="true" t="shared" si="16" ref="C43:V43">MAX(C9:C39)</f>
        <v>17.7</v>
      </c>
      <c r="D43" s="74">
        <f t="shared" si="16"/>
        <v>26</v>
      </c>
      <c r="E43" s="74">
        <f t="shared" si="16"/>
        <v>12.9</v>
      </c>
      <c r="F43" s="75">
        <f t="shared" si="16"/>
        <v>17.5</v>
      </c>
      <c r="G43" s="76">
        <f t="shared" si="16"/>
        <v>100</v>
      </c>
      <c r="H43" s="76">
        <f>MAX(H9:H39)</f>
        <v>16.402126880717216</v>
      </c>
      <c r="I43" s="77">
        <f t="shared" si="16"/>
        <v>11.8</v>
      </c>
      <c r="J43" s="75">
        <f t="shared" si="16"/>
        <v>0</v>
      </c>
      <c r="K43" s="77">
        <f t="shared" si="16"/>
        <v>16.1</v>
      </c>
      <c r="L43" s="74">
        <f t="shared" si="16"/>
        <v>15.9</v>
      </c>
      <c r="M43" s="74">
        <f t="shared" si="16"/>
        <v>0</v>
      </c>
      <c r="N43" s="74">
        <f t="shared" si="16"/>
        <v>16.1</v>
      </c>
      <c r="O43" s="75">
        <f t="shared" si="16"/>
        <v>15.9</v>
      </c>
      <c r="P43" s="73"/>
      <c r="Q43" s="70">
        <f t="shared" si="16"/>
        <v>36</v>
      </c>
      <c r="R43" s="76">
        <f t="shared" si="16"/>
        <v>8.7</v>
      </c>
      <c r="S43" s="76"/>
      <c r="T43" s="76">
        <f>MAX(T9:T39)</f>
        <v>11.8</v>
      </c>
      <c r="U43" s="140"/>
      <c r="V43" s="70">
        <f t="shared" si="16"/>
        <v>8</v>
      </c>
      <c r="W43" s="76">
        <f>MAX(W9:W39)</f>
        <v>1020</v>
      </c>
      <c r="X43" s="124">
        <f>MAX(X9:X39)</f>
        <v>1030.3307897058748</v>
      </c>
      <c r="Y43" s="127"/>
      <c r="Z43" s="134"/>
      <c r="AA43" s="127"/>
      <c r="AU43">
        <f t="shared" si="13"/>
        <v>10.195035824247142</v>
      </c>
    </row>
    <row r="44" spans="1:47" ht="13.5" thickBot="1">
      <c r="A44" s="81" t="s">
        <v>22</v>
      </c>
      <c r="B44" s="82">
        <f>MIN(B9:B39)</f>
        <v>9.8</v>
      </c>
      <c r="C44" s="83">
        <f aca="true" t="shared" si="17" ref="C44:V44">MIN(C9:C39)</f>
        <v>8.2</v>
      </c>
      <c r="D44" s="83">
        <f t="shared" si="17"/>
        <v>10.6</v>
      </c>
      <c r="E44" s="83">
        <f t="shared" si="17"/>
        <v>3.1</v>
      </c>
      <c r="F44" s="84">
        <f t="shared" si="17"/>
        <v>8.75</v>
      </c>
      <c r="G44" s="85">
        <f t="shared" si="17"/>
        <v>73.08920545511018</v>
      </c>
      <c r="H44" s="85">
        <f>MIN(H9:H39)</f>
        <v>6.372852295518378</v>
      </c>
      <c r="I44" s="86">
        <f t="shared" si="17"/>
        <v>-1.1</v>
      </c>
      <c r="J44" s="84">
        <f t="shared" si="17"/>
        <v>0</v>
      </c>
      <c r="K44" s="86">
        <f t="shared" si="17"/>
        <v>9.3</v>
      </c>
      <c r="L44" s="83">
        <f t="shared" si="17"/>
        <v>1.5714285714285714</v>
      </c>
      <c r="M44" s="83">
        <f t="shared" si="17"/>
        <v>0</v>
      </c>
      <c r="N44" s="83">
        <f t="shared" si="17"/>
        <v>10</v>
      </c>
      <c r="O44" s="84">
        <f t="shared" si="17"/>
        <v>14</v>
      </c>
      <c r="P44" s="82"/>
      <c r="Q44" s="120">
        <f t="shared" si="17"/>
        <v>10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989.5</v>
      </c>
      <c r="X44" s="125">
        <f>MIN(X9:X39)</f>
        <v>999.6964763047101</v>
      </c>
      <c r="Y44" s="128"/>
      <c r="Z44" s="136"/>
      <c r="AA44" s="128"/>
      <c r="AU44">
        <f t="shared" si="13"/>
        <v>10.263890447392916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10.187210462516662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10.116548955593347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0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16</v>
      </c>
      <c r="C61">
        <f>DCOUNTA(T8:T38,1,C59:C60)</f>
        <v>12</v>
      </c>
      <c r="D61">
        <f>DCOUNTA(T8:T38,1,D59:D60)</f>
        <v>7</v>
      </c>
      <c r="F61">
        <f>DCOUNTA(T8:T38,1,F59:F60)</f>
        <v>3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13</v>
      </c>
      <c r="C64">
        <f>(C61-F61)</f>
        <v>9</v>
      </c>
      <c r="D64">
        <f>(D61-F61)</f>
        <v>4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0">
      <selection activeCell="J18" sqref="J18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106</v>
      </c>
      <c r="I4" s="60" t="s">
        <v>56</v>
      </c>
      <c r="J4" s="59">
        <v>2013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18.293333333333337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9.233333333333336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13.763333333333332</v>
      </c>
      <c r="D9" s="3"/>
      <c r="E9" s="3"/>
      <c r="F9" s="40">
        <v>1</v>
      </c>
      <c r="G9" s="89" t="s">
        <v>107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26</v>
      </c>
      <c r="C10" s="5" t="s">
        <v>32</v>
      </c>
      <c r="D10" s="5">
        <f>Data1!$AB$41</f>
        <v>4</v>
      </c>
      <c r="E10" s="3"/>
      <c r="F10" s="40">
        <v>2</v>
      </c>
      <c r="G10" s="93" t="s">
        <v>116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3.1</v>
      </c>
      <c r="C11" s="5" t="s">
        <v>32</v>
      </c>
      <c r="D11" s="24">
        <f>Data1!$AC$41</f>
        <v>15</v>
      </c>
      <c r="E11" s="3"/>
      <c r="F11" s="40">
        <v>3</v>
      </c>
      <c r="G11" s="93" t="s">
        <v>115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-1.1</v>
      </c>
      <c r="C12" s="5" t="s">
        <v>32</v>
      </c>
      <c r="D12" s="24">
        <f>Data1!$AD$41</f>
        <v>15</v>
      </c>
      <c r="E12" s="3"/>
      <c r="F12" s="40">
        <v>4</v>
      </c>
      <c r="G12" s="93" t="s">
        <v>114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14.816666666666666</v>
      </c>
      <c r="C13" s="5"/>
      <c r="D13" s="24"/>
      <c r="E13" s="3"/>
      <c r="F13" s="40">
        <v>5</v>
      </c>
      <c r="G13" s="93" t="s">
        <v>113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112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124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123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42.30000000000001</v>
      </c>
      <c r="D17" s="5">
        <v>70</v>
      </c>
      <c r="E17" s="3"/>
      <c r="F17" s="40">
        <v>9</v>
      </c>
      <c r="G17" s="93" t="s">
        <v>122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13</v>
      </c>
      <c r="D18" s="5"/>
      <c r="E18" s="3"/>
      <c r="F18" s="40">
        <v>10</v>
      </c>
      <c r="G18" s="93" t="s">
        <v>120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9</v>
      </c>
      <c r="D19" s="5"/>
      <c r="E19" s="3"/>
      <c r="F19" s="40">
        <v>11</v>
      </c>
      <c r="G19" s="93" t="s">
        <v>119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4</v>
      </c>
      <c r="D20" s="5"/>
      <c r="E20" s="3"/>
      <c r="F20" s="40">
        <v>12</v>
      </c>
      <c r="G20" s="93" t="s">
        <v>133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11.8</v>
      </c>
      <c r="D21" s="5"/>
      <c r="E21" s="3"/>
      <c r="F21" s="40">
        <v>13</v>
      </c>
      <c r="G21" s="93" t="s">
        <v>132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5</v>
      </c>
      <c r="D22" s="5"/>
      <c r="E22" s="3"/>
      <c r="F22" s="40">
        <v>14</v>
      </c>
      <c r="G22" s="93" t="s">
        <v>131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130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129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8.7</v>
      </c>
      <c r="D25" s="5" t="s">
        <v>46</v>
      </c>
      <c r="E25" s="5">
        <f>Data1!$AF$41</f>
        <v>5</v>
      </c>
      <c r="F25" s="40">
        <v>17</v>
      </c>
      <c r="G25" s="93" t="s">
        <v>128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108.80000000000003</v>
      </c>
      <c r="D26" s="5" t="s">
        <v>46</v>
      </c>
      <c r="E26" s="155">
        <v>0.79</v>
      </c>
      <c r="F26" s="40">
        <v>18</v>
      </c>
      <c r="G26" s="93" t="s">
        <v>156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155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154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153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36</v>
      </c>
      <c r="D30" s="5"/>
      <c r="E30" s="5"/>
      <c r="F30" s="40">
        <v>22</v>
      </c>
      <c r="G30" s="93" t="s">
        <v>152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151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150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149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148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147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146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145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f>Data1!$AM$9</f>
        <v>1</v>
      </c>
      <c r="D38" s="5"/>
      <c r="E38" s="3"/>
      <c r="F38" s="40">
        <v>30</v>
      </c>
      <c r="G38" s="93" t="s">
        <v>144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2</v>
      </c>
      <c r="D40" s="5"/>
      <c r="E40" s="3"/>
      <c r="F40" s="5"/>
      <c r="G40" s="35" t="s">
        <v>157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 t="s">
        <v>158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159</v>
      </c>
      <c r="B43" s="3" t="s">
        <v>160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2013-10-06T09:41:35Z</dcterms:modified>
  <cp:category/>
  <cp:version/>
  <cp:contentType/>
  <cp:contentStatus/>
</cp:coreProperties>
</file>